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5"/>
  <workbookPr defaultThemeVersion="124226"/>
  <mc:AlternateContent xmlns:mc="http://schemas.openxmlformats.org/markup-compatibility/2006">
    <mc:Choice Requires="x15">
      <x15ac:absPath xmlns:x15ac="http://schemas.microsoft.com/office/spreadsheetml/2010/11/ac" url="U:\_CARRIERE_RETRAITE\Instances paritaires\Elections professionnelles\Elections 2022\Modèles\CST\"/>
    </mc:Choice>
  </mc:AlternateContent>
  <xr:revisionPtr revIDLastSave="0" documentId="13_ncr:1_{20C538BA-8F76-41EF-9ED3-C3239D8CB791}" xr6:coauthVersionLast="36" xr6:coauthVersionMax="36" xr10:uidLastSave="{00000000-0000-0000-0000-000000000000}"/>
  <bookViews>
    <workbookView xWindow="0" yWindow="0" windowWidth="15345" windowHeight="4170" activeTab="7" xr2:uid="{00000000-000D-0000-FFFF-FFFF00000000}"/>
  </bookViews>
  <sheets>
    <sheet name="Liste 2 CCP" sheetId="10" r:id="rId1"/>
    <sheet name="Liste 4 CCP" sheetId="8" r:id="rId2"/>
    <sheet name="liste 6" sheetId="1" r:id="rId3"/>
    <sheet name="Liste 8" sheetId="2" r:id="rId4"/>
    <sheet name="Liste 10" sheetId="5" r:id="rId5"/>
    <sheet name="Liste 12" sheetId="3" r:id="rId6"/>
    <sheet name="Liste 14" sheetId="6" r:id="rId7"/>
    <sheet name="Liste 16" sheetId="7" r:id="rId8"/>
  </sheets>
  <calcPr calcId="191029"/>
</workbook>
</file>

<file path=xl/calcChain.xml><?xml version="1.0" encoding="utf-8"?>
<calcChain xmlns="http://schemas.openxmlformats.org/spreadsheetml/2006/main">
  <c r="C9" i="7" l="1"/>
  <c r="C11" i="7"/>
  <c r="C13" i="7"/>
  <c r="C15" i="7"/>
  <c r="C17" i="7"/>
  <c r="C19" i="7"/>
  <c r="C21" i="7"/>
  <c r="C23" i="7"/>
  <c r="C25" i="7"/>
  <c r="C27" i="7"/>
  <c r="C29" i="7"/>
  <c r="C5" i="7"/>
  <c r="C7" i="7"/>
  <c r="C11" i="3"/>
  <c r="C13" i="3"/>
  <c r="C15" i="3"/>
  <c r="C17" i="3"/>
  <c r="C19" i="3"/>
  <c r="C21" i="3"/>
  <c r="C23" i="3"/>
  <c r="C25" i="3"/>
  <c r="C7" i="3"/>
  <c r="C9" i="3"/>
  <c r="C10" i="2"/>
  <c r="C12" i="2"/>
  <c r="C14" i="2"/>
  <c r="C16" i="2"/>
  <c r="C18" i="2"/>
  <c r="C20" i="2"/>
  <c r="C8" i="2"/>
  <c r="C10" i="1"/>
  <c r="C12" i="1"/>
  <c r="C14" i="1"/>
  <c r="C16" i="1"/>
  <c r="C18" i="1"/>
  <c r="C8" i="1"/>
  <c r="C24" i="5"/>
  <c r="C22" i="5"/>
  <c r="C20" i="5"/>
  <c r="C18" i="5"/>
  <c r="C16" i="5"/>
  <c r="C14" i="5"/>
  <c r="C12" i="5"/>
  <c r="C10" i="5"/>
  <c r="C8" i="5"/>
  <c r="D7" i="7" l="1"/>
  <c r="F8" i="7" s="1"/>
  <c r="G8" i="7" s="1"/>
  <c r="D5" i="7"/>
  <c r="F5" i="7" s="1"/>
  <c r="G5" i="7" s="1"/>
  <c r="D7" i="3"/>
  <c r="F8" i="3" s="1"/>
  <c r="G8" i="3" s="1"/>
  <c r="B7" i="3"/>
  <c r="B8" i="5"/>
  <c r="B8" i="2"/>
  <c r="D8" i="1"/>
  <c r="F8" i="1" s="1"/>
  <c r="G8" i="1" s="1"/>
  <c r="C13" i="10"/>
  <c r="C11" i="10"/>
  <c r="D11" i="10" s="1"/>
  <c r="F12" i="10" s="1"/>
  <c r="G12" i="10" s="1"/>
  <c r="G10" i="10"/>
  <c r="D9" i="10"/>
  <c r="G8" i="8"/>
  <c r="F8" i="8"/>
  <c r="G7" i="8"/>
  <c r="F7" i="8"/>
  <c r="B18" i="8"/>
  <c r="B21" i="8" s="1"/>
  <c r="C13" i="8"/>
  <c r="B13" i="8"/>
  <c r="C11" i="8"/>
  <c r="B11" i="8"/>
  <c r="C9" i="8"/>
  <c r="C7" i="8" s="1"/>
  <c r="D7" i="8" s="1"/>
  <c r="B9" i="8"/>
  <c r="B29" i="7"/>
  <c r="D29" i="7" s="1"/>
  <c r="F30" i="7" s="1"/>
  <c r="G30" i="7" s="1"/>
  <c r="B27" i="7"/>
  <c r="B25" i="7"/>
  <c r="D25" i="7" s="1"/>
  <c r="F25" i="7" s="1"/>
  <c r="G25" i="7" s="1"/>
  <c r="B23" i="7"/>
  <c r="B21" i="7"/>
  <c r="B19" i="7"/>
  <c r="D19" i="7" s="1"/>
  <c r="B17" i="7"/>
  <c r="B15" i="7"/>
  <c r="B13" i="7"/>
  <c r="B11" i="7"/>
  <c r="D11" i="7" s="1"/>
  <c r="B9" i="7"/>
  <c r="D9" i="7" s="1"/>
  <c r="F10" i="7" s="1"/>
  <c r="B14" i="6"/>
  <c r="C14" i="6"/>
  <c r="D14" i="6" s="1"/>
  <c r="C28" i="6"/>
  <c r="C26" i="6"/>
  <c r="B28" i="6"/>
  <c r="B26" i="6"/>
  <c r="C24" i="6"/>
  <c r="D24" i="6" s="1"/>
  <c r="B24" i="6"/>
  <c r="C22" i="6"/>
  <c r="B22" i="6"/>
  <c r="D22" i="6" s="1"/>
  <c r="F23" i="6" s="1"/>
  <c r="C20" i="6"/>
  <c r="B20" i="6"/>
  <c r="C18" i="6"/>
  <c r="B18" i="6"/>
  <c r="C16" i="6"/>
  <c r="B16" i="6"/>
  <c r="D16" i="6" s="1"/>
  <c r="F17" i="6" s="1"/>
  <c r="C12" i="6"/>
  <c r="B12" i="6"/>
  <c r="C10" i="6"/>
  <c r="B10" i="6"/>
  <c r="B8" i="6"/>
  <c r="D8" i="6" s="1"/>
  <c r="F8" i="6" s="1"/>
  <c r="G8" i="6" s="1"/>
  <c r="D25" i="3"/>
  <c r="B25" i="3"/>
  <c r="B23" i="3"/>
  <c r="B12" i="5"/>
  <c r="B14" i="5"/>
  <c r="B24" i="5"/>
  <c r="D24" i="5" s="1"/>
  <c r="B22" i="5"/>
  <c r="D22" i="5" s="1"/>
  <c r="F23" i="5" s="1"/>
  <c r="G23" i="5" s="1"/>
  <c r="B20" i="5"/>
  <c r="D20" i="5" s="1"/>
  <c r="B18" i="5"/>
  <c r="D18" i="5" s="1"/>
  <c r="F19" i="5" s="1"/>
  <c r="B16" i="5"/>
  <c r="D16" i="5" s="1"/>
  <c r="F17" i="5" s="1"/>
  <c r="D14" i="5"/>
  <c r="B10" i="5"/>
  <c r="D10" i="5" s="1"/>
  <c r="F11" i="5" s="1"/>
  <c r="B21" i="3"/>
  <c r="D21" i="3" s="1"/>
  <c r="B15" i="3"/>
  <c r="D15" i="3" s="1"/>
  <c r="B13" i="3"/>
  <c r="B19" i="3"/>
  <c r="D19" i="3" s="1"/>
  <c r="F19" i="3" s="1"/>
  <c r="G19" i="3" s="1"/>
  <c r="B17" i="3"/>
  <c r="D17" i="3"/>
  <c r="F17" i="3" s="1"/>
  <c r="G17" i="3" s="1"/>
  <c r="B9" i="3"/>
  <c r="B11" i="3"/>
  <c r="D11" i="3"/>
  <c r="B10" i="2"/>
  <c r="B20" i="2"/>
  <c r="B12" i="2"/>
  <c r="D18" i="2"/>
  <c r="F18" i="2" s="1"/>
  <c r="G18" i="2" s="1"/>
  <c r="D14" i="2"/>
  <c r="F14" i="2" s="1"/>
  <c r="G14" i="2" s="1"/>
  <c r="D10" i="2"/>
  <c r="B12" i="1"/>
  <c r="D12" i="1" s="1"/>
  <c r="B18" i="1"/>
  <c r="D18" i="1"/>
  <c r="F19" i="1" s="1"/>
  <c r="B16" i="1"/>
  <c r="D16" i="1" s="1"/>
  <c r="F16" i="1" s="1"/>
  <c r="G16" i="1" s="1"/>
  <c r="H16" i="1" s="1"/>
  <c r="B14" i="1"/>
  <c r="D14" i="1"/>
  <c r="F15" i="1" s="1"/>
  <c r="G15" i="1" s="1"/>
  <c r="H15" i="1" s="1"/>
  <c r="B10" i="1"/>
  <c r="B21" i="1"/>
  <c r="D16" i="2"/>
  <c r="F16" i="2" s="1"/>
  <c r="G16" i="2" s="1"/>
  <c r="D13" i="8"/>
  <c r="F13" i="8" s="1"/>
  <c r="D15" i="7"/>
  <c r="F16" i="7" s="1"/>
  <c r="G16" i="7" s="1"/>
  <c r="D21" i="7"/>
  <c r="F22" i="7" s="1"/>
  <c r="D20" i="6"/>
  <c r="F21" i="6" s="1"/>
  <c r="F21" i="3"/>
  <c r="D9" i="3"/>
  <c r="F10" i="3" s="1"/>
  <c r="G10" i="3" s="1"/>
  <c r="G21" i="6"/>
  <c r="G17" i="5"/>
  <c r="G19" i="1"/>
  <c r="H19" i="1" s="1"/>
  <c r="F19" i="2"/>
  <c r="G19" i="2" s="1"/>
  <c r="F22" i="3"/>
  <c r="D12" i="2"/>
  <c r="F12" i="2" s="1"/>
  <c r="D26" i="6"/>
  <c r="F26" i="6" s="1"/>
  <c r="G12" i="2"/>
  <c r="D13" i="7"/>
  <c r="F14" i="7" s="1"/>
  <c r="G17" i="6"/>
  <c r="F25" i="6" l="1"/>
  <c r="G25" i="6" s="1"/>
  <c r="F24" i="6"/>
  <c r="G24" i="6" s="1"/>
  <c r="F24" i="5"/>
  <c r="F25" i="5"/>
  <c r="G13" i="8"/>
  <c r="D9" i="8"/>
  <c r="D12" i="6"/>
  <c r="D18" i="6"/>
  <c r="F19" i="6" s="1"/>
  <c r="G19" i="6" s="1"/>
  <c r="F18" i="3"/>
  <c r="G18" i="3" s="1"/>
  <c r="D28" i="6"/>
  <c r="F28" i="6" s="1"/>
  <c r="G28" i="6" s="1"/>
  <c r="F16" i="6"/>
  <c r="F27" i="6"/>
  <c r="F20" i="6"/>
  <c r="F9" i="3"/>
  <c r="G9" i="3" s="1"/>
  <c r="G20" i="6"/>
  <c r="D11" i="8"/>
  <c r="F26" i="7"/>
  <c r="G26" i="7" s="1"/>
  <c r="F29" i="7"/>
  <c r="G29" i="7" s="1"/>
  <c r="G22" i="7"/>
  <c r="F15" i="2"/>
  <c r="G15" i="2" s="1"/>
  <c r="F14" i="1"/>
  <c r="G14" i="1" s="1"/>
  <c r="H14" i="1" s="1"/>
  <c r="F7" i="7"/>
  <c r="G7" i="7" s="1"/>
  <c r="F20" i="3"/>
  <c r="G20" i="3" s="1"/>
  <c r="F16" i="5"/>
  <c r="G16" i="5" s="1"/>
  <c r="F18" i="5"/>
  <c r="G18" i="5" s="1"/>
  <c r="F22" i="5"/>
  <c r="G22" i="5" s="1"/>
  <c r="F10" i="5"/>
  <c r="G10" i="5" s="1"/>
  <c r="F16" i="3"/>
  <c r="G16" i="3" s="1"/>
  <c r="F15" i="3"/>
  <c r="G15" i="3" s="1"/>
  <c r="F13" i="6"/>
  <c r="G13" i="6" s="1"/>
  <c r="F12" i="6"/>
  <c r="G12" i="6" s="1"/>
  <c r="F14" i="6"/>
  <c r="G14" i="6" s="1"/>
  <c r="F15" i="6"/>
  <c r="G15" i="6" s="1"/>
  <c r="F21" i="5"/>
  <c r="G21" i="5" s="1"/>
  <c r="F20" i="5"/>
  <c r="G20" i="5" s="1"/>
  <c r="F20" i="7"/>
  <c r="G20" i="7" s="1"/>
  <c r="F19" i="7"/>
  <c r="G19" i="7" s="1"/>
  <c r="F12" i="1"/>
  <c r="G12" i="1" s="1"/>
  <c r="H12" i="1" s="1"/>
  <c r="F13" i="1"/>
  <c r="G13" i="1" s="1"/>
  <c r="H13" i="1" s="1"/>
  <c r="F12" i="3"/>
  <c r="G12" i="3" s="1"/>
  <c r="F11" i="3"/>
  <c r="G11" i="3" s="1"/>
  <c r="F14" i="5"/>
  <c r="G14" i="5" s="1"/>
  <c r="F15" i="5"/>
  <c r="G15" i="5" s="1"/>
  <c r="F12" i="8"/>
  <c r="G12" i="8" s="1"/>
  <c r="F11" i="8"/>
  <c r="G11" i="8" s="1"/>
  <c r="F11" i="2"/>
  <c r="G11" i="2" s="1"/>
  <c r="F10" i="2"/>
  <c r="F25" i="3"/>
  <c r="G25" i="3" s="1"/>
  <c r="F26" i="3"/>
  <c r="G26" i="3" s="1"/>
  <c r="D20" i="2"/>
  <c r="G27" i="6"/>
  <c r="G26" i="6"/>
  <c r="F9" i="7"/>
  <c r="G9" i="7" s="1"/>
  <c r="G23" i="6"/>
  <c r="D10" i="6"/>
  <c r="D10" i="1"/>
  <c r="G25" i="5"/>
  <c r="G10" i="7"/>
  <c r="D17" i="7"/>
  <c r="F7" i="3"/>
  <c r="G7" i="3" s="1"/>
  <c r="G14" i="7"/>
  <c r="F17" i="1"/>
  <c r="G17" i="1" s="1"/>
  <c r="H17" i="1" s="1"/>
  <c r="F21" i="7"/>
  <c r="G21" i="7" s="1"/>
  <c r="G24" i="5"/>
  <c r="G22" i="6"/>
  <c r="G11" i="5"/>
  <c r="F18" i="1"/>
  <c r="G18" i="1" s="1"/>
  <c r="H18" i="1" s="1"/>
  <c r="F15" i="7"/>
  <c r="G15" i="7" s="1"/>
  <c r="D23" i="3"/>
  <c r="F11" i="7"/>
  <c r="G11" i="7" s="1"/>
  <c r="F12" i="7"/>
  <c r="G12" i="7" s="1"/>
  <c r="G10" i="2"/>
  <c r="G19" i="5"/>
  <c r="F13" i="7"/>
  <c r="G13" i="7" s="1"/>
  <c r="G16" i="6"/>
  <c r="F13" i="2"/>
  <c r="G13" i="2" s="1"/>
  <c r="G22" i="3"/>
  <c r="F22" i="6"/>
  <c r="F14" i="8"/>
  <c r="G14" i="8" s="1"/>
  <c r="G21" i="3"/>
  <c r="F17" i="2"/>
  <c r="G17" i="2" s="1"/>
  <c r="D13" i="3"/>
  <c r="D12" i="5"/>
  <c r="D23" i="7"/>
  <c r="D27" i="7"/>
  <c r="D8" i="2"/>
  <c r="D8" i="5"/>
  <c r="F9" i="6"/>
  <c r="G9" i="6" s="1"/>
  <c r="F6" i="7"/>
  <c r="G6" i="7" s="1"/>
  <c r="F9" i="1"/>
  <c r="G9" i="1" s="1"/>
  <c r="F9" i="10"/>
  <c r="G9" i="10" s="1"/>
  <c r="F10" i="10"/>
  <c r="F11" i="10"/>
  <c r="G11" i="10" s="1"/>
  <c r="D13" i="10"/>
  <c r="F18" i="6" l="1"/>
  <c r="G18" i="6" s="1"/>
  <c r="F29" i="6"/>
  <c r="G29" i="6" s="1"/>
  <c r="F10" i="8"/>
  <c r="G10" i="8" s="1"/>
  <c r="F9" i="8"/>
  <c r="G9" i="8" s="1"/>
  <c r="F23" i="7"/>
  <c r="G23" i="7" s="1"/>
  <c r="F24" i="7"/>
  <c r="G24" i="7" s="1"/>
  <c r="F21" i="2"/>
  <c r="G21" i="2" s="1"/>
  <c r="F20" i="2"/>
  <c r="G20" i="2" s="1"/>
  <c r="F8" i="2"/>
  <c r="G8" i="2" s="1"/>
  <c r="F9" i="2"/>
  <c r="G9" i="2" s="1"/>
  <c r="F12" i="5"/>
  <c r="G12" i="5" s="1"/>
  <c r="F13" i="5"/>
  <c r="G13" i="5" s="1"/>
  <c r="F24" i="3"/>
  <c r="G24" i="3" s="1"/>
  <c r="F23" i="3"/>
  <c r="G23" i="3" s="1"/>
  <c r="F18" i="7"/>
  <c r="G18" i="7" s="1"/>
  <c r="F17" i="7"/>
  <c r="G17" i="7" s="1"/>
  <c r="F13" i="3"/>
  <c r="G13" i="3" s="1"/>
  <c r="F14" i="3"/>
  <c r="G14" i="3" s="1"/>
  <c r="F11" i="1"/>
  <c r="G11" i="1" s="1"/>
  <c r="H11" i="1" s="1"/>
  <c r="F10" i="1"/>
  <c r="G10" i="1" s="1"/>
  <c r="H10" i="1" s="1"/>
  <c r="F8" i="5"/>
  <c r="G8" i="5" s="1"/>
  <c r="F9" i="5"/>
  <c r="G9" i="5" s="1"/>
  <c r="F28" i="7"/>
  <c r="G28" i="7" s="1"/>
  <c r="F27" i="7"/>
  <c r="G27" i="7" s="1"/>
  <c r="F11" i="6"/>
  <c r="G11" i="6" s="1"/>
  <c r="F10" i="6"/>
  <c r="G10" i="6" s="1"/>
  <c r="F13" i="10"/>
  <c r="G13" i="10" s="1"/>
  <c r="F14" i="10"/>
  <c r="G14" i="10" s="1"/>
</calcChain>
</file>

<file path=xl/sharedStrings.xml><?xml version="1.0" encoding="utf-8"?>
<sst xmlns="http://schemas.openxmlformats.org/spreadsheetml/2006/main" count="240" uniqueCount="50">
  <si>
    <t>Y</t>
  </si>
  <si>
    <t>P</t>
  </si>
  <si>
    <t>égale Y fois P</t>
  </si>
  <si>
    <t>égale Y fois P entier sup</t>
  </si>
  <si>
    <t>égale Y fois P arrondi inf</t>
  </si>
  <si>
    <t>égal  Y- F</t>
  </si>
  <si>
    <t xml:space="preserve">deux tiers </t>
  </si>
  <si>
    <t>incomplète</t>
  </si>
  <si>
    <t xml:space="preserve">complète </t>
  </si>
  <si>
    <t>excédentaire</t>
  </si>
  <si>
    <t xml:space="preserve">Contrôle </t>
  </si>
  <si>
    <t>Nb Femmes</t>
  </si>
  <si>
    <t>Nb Hommes</t>
  </si>
  <si>
    <t>Inférieur</t>
  </si>
  <si>
    <t>Supérieur</t>
  </si>
  <si>
    <t>Combinaisons possible de liste F-H</t>
  </si>
  <si>
    <t>Calcul de la part  (y*P)</t>
  </si>
  <si>
    <t xml:space="preserve">incomplète </t>
  </si>
  <si>
    <t>Caractéristique de  la  liste (titulaires et suppléants)</t>
  </si>
  <si>
    <t>Calcul de la part de femmes (Y*P)</t>
  </si>
  <si>
    <t>Options d'arrondi du résultat de la part</t>
  </si>
  <si>
    <t>nombre de candidats (titulaires et suppléants) sur la liste  (Y)</t>
  </si>
  <si>
    <t>pourcentage de femmes           (P)</t>
  </si>
  <si>
    <t>Caractéristique de la liste de candidats (titulaires et suppléants)</t>
  </si>
  <si>
    <t>pourcentage de Femmes  (P)</t>
  </si>
  <si>
    <t>nombre de candidats titulaires et suppléants sur la liste (Y)</t>
  </si>
  <si>
    <t>pourcentage de femmes  (P)</t>
  </si>
  <si>
    <t>Calcul de la partde femmes  (y*P)</t>
  </si>
  <si>
    <t>nombre de candidats ( titulaires et suppléants) sur la liste (Y)</t>
  </si>
  <si>
    <t xml:space="preserve"> inférieur</t>
  </si>
  <si>
    <t xml:space="preserve"> supérieur</t>
  </si>
  <si>
    <t>supérieur</t>
  </si>
  <si>
    <t>inférieur</t>
  </si>
  <si>
    <t>nombre de candidats (titulaires et suppléants) sur la liste (Y)</t>
  </si>
  <si>
    <t xml:space="preserve">Exemple de comité technique composé de 5 représentants titulaires et de 5 représentants suppléants du personnel avec 66% de femmes dans l'effectif au 1er janvier de l'année N </t>
  </si>
  <si>
    <t xml:space="preserve">Exemple de répartition F-H pour une instance composée de 3 représentants titulaires et de 3 représentants suppléants du personnel avec 66% de femmes dans l'effectif au 1er janvier de l'année N </t>
  </si>
  <si>
    <t>Exemple de répartition F-H pour une CCP composée de 2 représentants titulaires et à 2 représentants suppléants du personnel avec 66% de femmes dans l'effectif au 1er janvier de l'année N</t>
  </si>
  <si>
    <t>incomplète (CAP uniquement si effectifs inférieurs à 20)</t>
  </si>
  <si>
    <t>incomplète (CCP, CT et CAP si effectifs compris entre 20 et 40)</t>
  </si>
  <si>
    <t xml:space="preserve">Exemple de répartition F-H pour une instance composée de 4 représentants titulaires et de 4 représentants suppléants du personnel avec 66% de femmes dans l'effectif au 1er janvier de l'année N </t>
  </si>
  <si>
    <t>Exemple de répartition F-H d'une instance composée de 6 représentants titulaires et de 6 représentants suppléants du personnel  avec 66% de femmes dans l'effectif au 1er janvier de l'année N</t>
  </si>
  <si>
    <t xml:space="preserve">Exemple de répartition d'une instance  composée de 7 représentants titulaires et de 7 représentants suppléants du personnel avec 66% de femmes dans l'effectif au 1er janvier de l'année N </t>
  </si>
  <si>
    <t>incomplète (Uniquement CCP)</t>
  </si>
  <si>
    <t>Incomplète (CCP et CAP uniquement)</t>
  </si>
  <si>
    <t>Incomplète (CCP uniquement)</t>
  </si>
  <si>
    <t xml:space="preserve">Exemple de répartition F-H d'une instance composée de 8 représentants titulaires et de 8 représentants suppléants du personnel avec 66% de femmes dans l'effectif au 1er janvier de l'année N </t>
  </si>
  <si>
    <t>Incomplète (Uniquement CCP )</t>
  </si>
  <si>
    <t>incomplète (uniquement CCP )</t>
  </si>
  <si>
    <t>incomplète (Uniquement CCP et CAP )</t>
  </si>
  <si>
    <t>Exemple de répartition F-H pour une CCP composée de 1 représentant titulaire et de 1 représentant suppléant du personnel avec 66% de femmes dans l'effectif au 1er janvier de l'année 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</si>
</sst>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i/>
      <sz val="11"/>
      <color theme="4" tint="-0.249977111117893"/>
      <name val="Calibri"/>
      <family val="2"/>
      <scheme val="minor"/>
    </font>
    <font>
      <i/>
      <sz val="11"/>
      <color theme="4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32">
    <xf numFmtId="0" fontId="0" fillId="0" borderId="0" xfId="0"/>
    <xf numFmtId="0" fontId="0" fillId="0" borderId="0" xfId="0" applyAlignment="1">
      <alignment horizontal="center"/>
    </xf>
    <xf numFmtId="16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 vertical="center"/>
    </xf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 vertical="center"/>
    </xf>
    <xf numFmtId="0" fontId="0" fillId="0" borderId="2" xfId="0" applyBorder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4" xfId="0" applyFont="1" applyBorder="1"/>
    <xf numFmtId="1" fontId="2" fillId="0" borderId="5" xfId="0" applyNumberFormat="1" applyFont="1" applyBorder="1" applyAlignment="1">
      <alignment horizontal="center" vertical="center"/>
    </xf>
    <xf numFmtId="0" fontId="2" fillId="0" borderId="6" xfId="0" applyFont="1" applyBorder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/>
    <xf numFmtId="0" fontId="2" fillId="0" borderId="16" xfId="0" applyFont="1" applyBorder="1"/>
    <xf numFmtId="1" fontId="2" fillId="0" borderId="17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" fontId="2" fillId="2" borderId="20" xfId="0" applyNumberFormat="1" applyFont="1" applyFill="1" applyBorder="1" applyAlignment="1">
      <alignment horizontal="center" vertical="center"/>
    </xf>
    <xf numFmtId="1" fontId="2" fillId="2" borderId="21" xfId="0" applyNumberFormat="1" applyFont="1" applyFill="1" applyBorder="1" applyAlignment="1">
      <alignment horizontal="center" vertical="center"/>
    </xf>
    <xf numFmtId="1" fontId="2" fillId="0" borderId="22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2" borderId="19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" fontId="2" fillId="2" borderId="24" xfId="0" applyNumberFormat="1" applyFont="1" applyFill="1" applyBorder="1" applyAlignment="1">
      <alignment horizontal="center" vertical="center"/>
    </xf>
    <xf numFmtId="1" fontId="2" fillId="2" borderId="4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2" fillId="0" borderId="2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" fontId="2" fillId="3" borderId="22" xfId="0" applyNumberFormat="1" applyFont="1" applyFill="1" applyBorder="1" applyAlignment="1">
      <alignment horizontal="center" vertical="center"/>
    </xf>
    <xf numFmtId="1" fontId="2" fillId="3" borderId="6" xfId="0" applyNumberFormat="1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1" fontId="5" fillId="0" borderId="22" xfId="0" applyNumberFormat="1" applyFont="1" applyBorder="1" applyAlignment="1">
      <alignment horizontal="center" vertical="center"/>
    </xf>
    <xf numFmtId="1" fontId="5" fillId="0" borderId="6" xfId="0" applyNumberFormat="1" applyFont="1" applyBorder="1" applyAlignment="1">
      <alignment horizontal="center" vertical="center"/>
    </xf>
    <xf numFmtId="1" fontId="5" fillId="2" borderId="19" xfId="0" applyNumberFormat="1" applyFont="1" applyFill="1" applyBorder="1" applyAlignment="1">
      <alignment horizontal="center" vertical="center"/>
    </xf>
    <xf numFmtId="1" fontId="5" fillId="2" borderId="21" xfId="0" applyNumberFormat="1" applyFont="1" applyFill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2" borderId="13" xfId="0" applyFont="1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/>
    </xf>
    <xf numFmtId="0" fontId="5" fillId="2" borderId="25" xfId="0" applyFont="1" applyFill="1" applyBorder="1" applyAlignment="1">
      <alignment horizontal="center"/>
    </xf>
    <xf numFmtId="1" fontId="5" fillId="0" borderId="17" xfId="0" applyNumberFormat="1" applyFont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2" borderId="20" xfId="0" applyNumberFormat="1" applyFont="1" applyFill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1" fontId="5" fillId="0" borderId="18" xfId="0" applyNumberFormat="1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 wrapText="1"/>
    </xf>
    <xf numFmtId="0" fontId="3" fillId="0" borderId="52" xfId="0" applyFont="1" applyBorder="1" applyAlignment="1">
      <alignment horizontal="center" vertical="center" wrapText="1"/>
    </xf>
    <xf numFmtId="0" fontId="4" fillId="0" borderId="52" xfId="0" applyFont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  <xf numFmtId="0" fontId="4" fillId="2" borderId="52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10" fontId="2" fillId="2" borderId="18" xfId="0" applyNumberFormat="1" applyFont="1" applyFill="1" applyBorder="1" applyAlignment="1">
      <alignment horizontal="center" vertical="center"/>
    </xf>
    <xf numFmtId="10" fontId="2" fillId="2" borderId="19" xfId="0" applyNumberFormat="1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4" fillId="0" borderId="24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0" fontId="4" fillId="2" borderId="24" xfId="0" applyNumberFormat="1" applyFont="1" applyFill="1" applyBorder="1" applyAlignment="1">
      <alignment horizontal="center" vertical="center" wrapText="1"/>
    </xf>
    <xf numFmtId="10" fontId="4" fillId="2" borderId="22" xfId="0" applyNumberFormat="1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0" fontId="2" fillId="0" borderId="22" xfId="0" applyNumberFormat="1" applyFont="1" applyBorder="1" applyAlignment="1">
      <alignment horizontal="center" vertical="center"/>
    </xf>
    <xf numFmtId="10" fontId="2" fillId="0" borderId="19" xfId="0" applyNumberFormat="1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10" fontId="2" fillId="3" borderId="18" xfId="0" applyNumberFormat="1" applyFont="1" applyFill="1" applyBorder="1" applyAlignment="1">
      <alignment horizontal="center" vertical="center"/>
    </xf>
    <xf numFmtId="10" fontId="2" fillId="3" borderId="19" xfId="0" applyNumberFormat="1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/>
    </xf>
    <xf numFmtId="0" fontId="3" fillId="3" borderId="20" xfId="0" applyFont="1" applyFill="1" applyBorder="1" applyAlignment="1">
      <alignment horizontal="center" vertical="center"/>
    </xf>
    <xf numFmtId="10" fontId="2" fillId="3" borderId="22" xfId="0" applyNumberFormat="1" applyFont="1" applyFill="1" applyBorder="1" applyAlignment="1">
      <alignment horizontal="center" vertical="center"/>
    </xf>
    <xf numFmtId="0" fontId="2" fillId="3" borderId="22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0" fontId="4" fillId="2" borderId="1" xfId="0" applyNumberFormat="1" applyFont="1" applyFill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4" fillId="0" borderId="27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6" xfId="0" applyFont="1" applyBorder="1" applyAlignment="1">
      <alignment horizontal="center"/>
    </xf>
    <xf numFmtId="0" fontId="2" fillId="0" borderId="39" xfId="0" applyFont="1" applyBorder="1" applyAlignment="1">
      <alignment horizontal="center"/>
    </xf>
    <xf numFmtId="0" fontId="2" fillId="2" borderId="29" xfId="0" applyFont="1" applyFill="1" applyBorder="1" applyAlignment="1">
      <alignment horizontal="center" vertical="center"/>
    </xf>
    <xf numFmtId="10" fontId="5" fillId="0" borderId="18" xfId="0" applyNumberFormat="1" applyFont="1" applyBorder="1" applyAlignment="1">
      <alignment horizontal="center" vertical="center"/>
    </xf>
    <xf numFmtId="10" fontId="5" fillId="0" borderId="19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5" fillId="0" borderId="41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4" fillId="0" borderId="32" xfId="0" applyFont="1" applyBorder="1" applyAlignment="1">
      <alignment horizontal="center" wrapText="1"/>
    </xf>
    <xf numFmtId="0" fontId="4" fillId="0" borderId="33" xfId="0" applyFont="1" applyBorder="1" applyAlignment="1">
      <alignment horizontal="center" wrapText="1"/>
    </xf>
    <xf numFmtId="0" fontId="5" fillId="2" borderId="50" xfId="0" applyFont="1" applyFill="1" applyBorder="1" applyAlignment="1">
      <alignment horizontal="center"/>
    </xf>
    <xf numFmtId="0" fontId="5" fillId="2" borderId="51" xfId="0" applyFont="1" applyFill="1" applyBorder="1" applyAlignment="1">
      <alignment horizontal="center"/>
    </xf>
    <xf numFmtId="0" fontId="5" fillId="2" borderId="23" xfId="0" applyFont="1" applyFill="1" applyBorder="1" applyAlignment="1">
      <alignment horizontal="center"/>
    </xf>
    <xf numFmtId="0" fontId="5" fillId="2" borderId="39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2" fillId="2" borderId="30" xfId="0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0" xfId="0" applyFont="1" applyBorder="1" applyAlignment="1">
      <alignment horizontal="center"/>
    </xf>
    <xf numFmtId="0" fontId="2" fillId="0" borderId="41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3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0" fontId="3" fillId="0" borderId="48" xfId="0" applyFont="1" applyBorder="1" applyAlignment="1">
      <alignment horizontal="center" vertical="center" wrapText="1"/>
    </xf>
    <xf numFmtId="10" fontId="2" fillId="0" borderId="18" xfId="0" applyNumberFormat="1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10" fontId="2" fillId="2" borderId="23" xfId="0" applyNumberFormat="1" applyFont="1" applyFill="1" applyBorder="1" applyAlignment="1">
      <alignment horizontal="center" vertical="center"/>
    </xf>
    <xf numFmtId="10" fontId="2" fillId="2" borderId="26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10" fontId="5" fillId="2" borderId="18" xfId="0" applyNumberFormat="1" applyFont="1" applyFill="1" applyBorder="1" applyAlignment="1">
      <alignment horizontal="center" vertical="center"/>
    </xf>
    <xf numFmtId="10" fontId="5" fillId="2" borderId="19" xfId="0" applyNumberFormat="1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47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36" xfId="0" applyFont="1" applyBorder="1" applyAlignment="1">
      <alignment horizontal="center"/>
    </xf>
    <xf numFmtId="10" fontId="2" fillId="0" borderId="41" xfId="0" applyNumberFormat="1" applyFont="1" applyBorder="1" applyAlignment="1">
      <alignment horizontal="center" vertical="center"/>
    </xf>
    <xf numFmtId="10" fontId="2" fillId="0" borderId="40" xfId="0" applyNumberFormat="1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10" fontId="5" fillId="0" borderId="23" xfId="0" applyNumberFormat="1" applyFont="1" applyBorder="1" applyAlignment="1">
      <alignment horizontal="center" vertical="center"/>
    </xf>
    <xf numFmtId="10" fontId="5" fillId="0" borderId="39" xfId="0" applyNumberFormat="1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4" fillId="2" borderId="53" xfId="0" applyFont="1" applyFill="1" applyBorder="1" applyAlignment="1">
      <alignment horizontal="center" vertical="center" wrapText="1"/>
    </xf>
    <xf numFmtId="0" fontId="4" fillId="2" borderId="51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39" xfId="0" applyFont="1" applyFill="1" applyBorder="1" applyAlignment="1">
      <alignment horizontal="center" vertical="center" wrapText="1"/>
    </xf>
    <xf numFmtId="0" fontId="4" fillId="0" borderId="53" xfId="0" applyFont="1" applyBorder="1" applyAlignment="1">
      <alignment horizontal="center" vertical="center" wrapText="1"/>
    </xf>
    <xf numFmtId="0" fontId="4" fillId="0" borderId="51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14"/>
  <sheetViews>
    <sheetView workbookViewId="0">
      <selection activeCell="D24" sqref="D24"/>
    </sheetView>
  </sheetViews>
  <sheetFormatPr baseColWidth="10" defaultRowHeight="15" x14ac:dyDescent="0.25"/>
  <cols>
    <col min="1" max="1" width="23" customWidth="1"/>
    <col min="2" max="2" width="19.5703125" customWidth="1"/>
    <col min="3" max="3" width="15.7109375" customWidth="1"/>
    <col min="4" max="4" width="14" customWidth="1"/>
    <col min="5" max="5" width="19" customWidth="1"/>
    <col min="6" max="6" width="14.140625" customWidth="1"/>
    <col min="7" max="7" width="18.140625" customWidth="1"/>
  </cols>
  <sheetData>
    <row r="2" spans="1:7" ht="0.75" customHeight="1" x14ac:dyDescent="0.25"/>
    <row r="3" spans="1:7" ht="33" customHeight="1" x14ac:dyDescent="0.25">
      <c r="A3" s="73" t="s">
        <v>49</v>
      </c>
      <c r="B3" s="73"/>
      <c r="C3" s="73"/>
      <c r="D3" s="73"/>
      <c r="E3" s="73"/>
      <c r="F3" s="73"/>
      <c r="G3" s="73"/>
    </row>
    <row r="4" spans="1:7" ht="30" customHeight="1" x14ac:dyDescent="0.25">
      <c r="F4" s="74" t="s">
        <v>15</v>
      </c>
      <c r="G4" s="75"/>
    </row>
    <row r="5" spans="1:7" x14ac:dyDescent="0.25">
      <c r="A5" s="76" t="s">
        <v>23</v>
      </c>
      <c r="B5" s="77" t="s">
        <v>25</v>
      </c>
      <c r="C5" s="77" t="s">
        <v>24</v>
      </c>
      <c r="D5" s="77" t="s">
        <v>16</v>
      </c>
      <c r="E5" s="77" t="s">
        <v>20</v>
      </c>
      <c r="F5" s="80" t="s">
        <v>11</v>
      </c>
      <c r="G5" s="82" t="s">
        <v>12</v>
      </c>
    </row>
    <row r="6" spans="1:7" x14ac:dyDescent="0.25">
      <c r="A6" s="76"/>
      <c r="B6" s="78"/>
      <c r="C6" s="78"/>
      <c r="D6" s="78"/>
      <c r="E6" s="78"/>
      <c r="F6" s="81"/>
      <c r="G6" s="82"/>
    </row>
    <row r="7" spans="1:7" x14ac:dyDescent="0.25">
      <c r="A7" s="76"/>
      <c r="B7" s="78"/>
      <c r="C7" s="78"/>
      <c r="D7" s="78"/>
      <c r="E7" s="78"/>
      <c r="F7" s="81"/>
      <c r="G7" s="82"/>
    </row>
    <row r="8" spans="1:7" x14ac:dyDescent="0.25">
      <c r="A8" s="77"/>
      <c r="B8" s="78"/>
      <c r="C8" s="78"/>
      <c r="D8" s="78"/>
      <c r="E8" s="79"/>
      <c r="F8" s="81"/>
      <c r="G8" s="82"/>
    </row>
    <row r="9" spans="1:7" x14ac:dyDescent="0.25">
      <c r="A9" s="89" t="s">
        <v>7</v>
      </c>
      <c r="B9" s="91">
        <v>1</v>
      </c>
      <c r="C9" s="93">
        <v>0.66</v>
      </c>
      <c r="D9" s="91">
        <f>B9*C9</f>
        <v>0.66</v>
      </c>
      <c r="E9" s="49" t="s">
        <v>29</v>
      </c>
      <c r="F9" s="42">
        <f>ROUNDDOWN(D9,0)</f>
        <v>0</v>
      </c>
      <c r="G9" s="42">
        <f>B9-F9</f>
        <v>1</v>
      </c>
    </row>
    <row r="10" spans="1:7" x14ac:dyDescent="0.25">
      <c r="A10" s="90"/>
      <c r="B10" s="92"/>
      <c r="C10" s="94"/>
      <c r="D10" s="92"/>
      <c r="E10" s="50" t="s">
        <v>30</v>
      </c>
      <c r="F10" s="43">
        <f>ROUNDUP(D9,0)</f>
        <v>1</v>
      </c>
      <c r="G10" s="43">
        <f>0</f>
        <v>0</v>
      </c>
    </row>
    <row r="11" spans="1:7" x14ac:dyDescent="0.25">
      <c r="A11" s="77" t="s">
        <v>8</v>
      </c>
      <c r="B11" s="95">
        <v>2</v>
      </c>
      <c r="C11" s="97">
        <f>0.66</f>
        <v>0.66</v>
      </c>
      <c r="D11" s="99">
        <f>B11*C11</f>
        <v>1.32</v>
      </c>
      <c r="E11" s="38" t="s">
        <v>29</v>
      </c>
      <c r="F11" s="30">
        <f>ROUNDDOWN(D11,)</f>
        <v>1</v>
      </c>
      <c r="G11" s="31">
        <f>B11-F11</f>
        <v>1</v>
      </c>
    </row>
    <row r="12" spans="1:7" ht="15.75" thickBot="1" x14ac:dyDescent="0.3">
      <c r="A12" s="79"/>
      <c r="B12" s="96"/>
      <c r="C12" s="98"/>
      <c r="D12" s="100"/>
      <c r="E12" s="40" t="s">
        <v>30</v>
      </c>
      <c r="F12" s="33">
        <f>ROUNDUP(D11,)</f>
        <v>2</v>
      </c>
      <c r="G12" s="29">
        <f>B11-F12</f>
        <v>0</v>
      </c>
    </row>
    <row r="13" spans="1:7" x14ac:dyDescent="0.25">
      <c r="A13" s="76" t="s">
        <v>9</v>
      </c>
      <c r="B13" s="83">
        <v>4</v>
      </c>
      <c r="C13" s="85">
        <f>0.66</f>
        <v>0.66</v>
      </c>
      <c r="D13" s="87">
        <f>B13*C13</f>
        <v>2.64</v>
      </c>
      <c r="E13" s="39" t="s">
        <v>29</v>
      </c>
      <c r="F13" s="32">
        <f>ROUNDDOWN(D13,)</f>
        <v>2</v>
      </c>
      <c r="G13" s="12">
        <f>B13-F13</f>
        <v>2</v>
      </c>
    </row>
    <row r="14" spans="1:7" ht="15.75" thickBot="1" x14ac:dyDescent="0.3">
      <c r="A14" s="76"/>
      <c r="B14" s="84"/>
      <c r="C14" s="86"/>
      <c r="D14" s="88"/>
      <c r="E14" s="40" t="s">
        <v>30</v>
      </c>
      <c r="F14" s="33">
        <f>ROUNDUP(D13,)</f>
        <v>3</v>
      </c>
      <c r="G14" s="29">
        <f>B13-F14</f>
        <v>1</v>
      </c>
    </row>
  </sheetData>
  <mergeCells count="21">
    <mergeCell ref="A13:A14"/>
    <mergeCell ref="B13:B14"/>
    <mergeCell ref="C13:C14"/>
    <mergeCell ref="D13:D14"/>
    <mergeCell ref="A9:A10"/>
    <mergeCell ref="B9:B10"/>
    <mergeCell ref="C9:C10"/>
    <mergeCell ref="D9:D10"/>
    <mergeCell ref="A11:A12"/>
    <mergeCell ref="B11:B12"/>
    <mergeCell ref="C11:C12"/>
    <mergeCell ref="D11:D12"/>
    <mergeCell ref="A3:G3"/>
    <mergeCell ref="F4:G4"/>
    <mergeCell ref="A5:A8"/>
    <mergeCell ref="B5:B8"/>
    <mergeCell ref="C5:C8"/>
    <mergeCell ref="D5:D8"/>
    <mergeCell ref="E5:E8"/>
    <mergeCell ref="F5:F8"/>
    <mergeCell ref="G5:G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21"/>
  <sheetViews>
    <sheetView workbookViewId="0">
      <selection activeCell="D21" sqref="D21"/>
    </sheetView>
  </sheetViews>
  <sheetFormatPr baseColWidth="10" defaultRowHeight="15" x14ac:dyDescent="0.25"/>
  <cols>
    <col min="1" max="1" width="19.5703125" customWidth="1"/>
    <col min="2" max="2" width="19.85546875" customWidth="1"/>
    <col min="3" max="3" width="13.28515625" customWidth="1"/>
    <col min="5" max="5" width="17.42578125" customWidth="1"/>
    <col min="6" max="6" width="14.5703125" customWidth="1"/>
    <col min="7" max="7" width="20.5703125" customWidth="1"/>
  </cols>
  <sheetData>
    <row r="1" spans="1:7" ht="42" customHeight="1" x14ac:dyDescent="0.25">
      <c r="A1" s="73" t="s">
        <v>36</v>
      </c>
      <c r="B1" s="73"/>
      <c r="C1" s="73"/>
      <c r="D1" s="73"/>
      <c r="E1" s="73"/>
      <c r="F1" s="73"/>
      <c r="G1" s="73"/>
    </row>
    <row r="2" spans="1:7" ht="44.25" customHeight="1" x14ac:dyDescent="0.25">
      <c r="F2" s="74" t="s">
        <v>15</v>
      </c>
      <c r="G2" s="75"/>
    </row>
    <row r="3" spans="1:7" x14ac:dyDescent="0.25">
      <c r="A3" s="76" t="s">
        <v>23</v>
      </c>
      <c r="B3" s="77" t="s">
        <v>25</v>
      </c>
      <c r="C3" s="77" t="s">
        <v>24</v>
      </c>
      <c r="D3" s="77" t="s">
        <v>16</v>
      </c>
      <c r="E3" s="77" t="s">
        <v>20</v>
      </c>
      <c r="F3" s="80" t="s">
        <v>11</v>
      </c>
      <c r="G3" s="101" t="s">
        <v>12</v>
      </c>
    </row>
    <row r="4" spans="1:7" x14ac:dyDescent="0.25">
      <c r="A4" s="76"/>
      <c r="B4" s="78"/>
      <c r="C4" s="78"/>
      <c r="D4" s="78"/>
      <c r="E4" s="78"/>
      <c r="F4" s="81"/>
      <c r="G4" s="102"/>
    </row>
    <row r="5" spans="1:7" x14ac:dyDescent="0.25">
      <c r="A5" s="76"/>
      <c r="B5" s="78"/>
      <c r="C5" s="78"/>
      <c r="D5" s="78"/>
      <c r="E5" s="78"/>
      <c r="F5" s="81"/>
      <c r="G5" s="102"/>
    </row>
    <row r="6" spans="1:7" x14ac:dyDescent="0.25">
      <c r="A6" s="77"/>
      <c r="B6" s="78"/>
      <c r="C6" s="78"/>
      <c r="D6" s="78"/>
      <c r="E6" s="79"/>
      <c r="F6" s="81"/>
      <c r="G6" s="102"/>
    </row>
    <row r="7" spans="1:7" ht="24.75" customHeight="1" x14ac:dyDescent="0.25">
      <c r="A7" s="89" t="s">
        <v>7</v>
      </c>
      <c r="B7" s="91">
        <v>2</v>
      </c>
      <c r="C7" s="93">
        <f>C9</f>
        <v>0.66</v>
      </c>
      <c r="D7" s="91">
        <f>B7*C7</f>
        <v>1.32</v>
      </c>
      <c r="E7" s="49" t="s">
        <v>29</v>
      </c>
      <c r="F7" s="42">
        <f>1</f>
        <v>1</v>
      </c>
      <c r="G7" s="42">
        <f>1</f>
        <v>1</v>
      </c>
    </row>
    <row r="8" spans="1:7" ht="30" customHeight="1" x14ac:dyDescent="0.25">
      <c r="A8" s="90"/>
      <c r="B8" s="92"/>
      <c r="C8" s="94"/>
      <c r="D8" s="92"/>
      <c r="E8" s="50" t="s">
        <v>30</v>
      </c>
      <c r="F8" s="43">
        <f>2</f>
        <v>2</v>
      </c>
      <c r="G8" s="43">
        <f>0</f>
        <v>0</v>
      </c>
    </row>
    <row r="9" spans="1:7" ht="31.5" customHeight="1" x14ac:dyDescent="0.25">
      <c r="A9" s="77" t="s">
        <v>8</v>
      </c>
      <c r="B9" s="112">
        <f>4</f>
        <v>4</v>
      </c>
      <c r="C9" s="114">
        <f>0.66</f>
        <v>0.66</v>
      </c>
      <c r="D9" s="115">
        <f>B9*C9</f>
        <v>2.64</v>
      </c>
      <c r="E9" s="38" t="s">
        <v>29</v>
      </c>
      <c r="F9" s="30">
        <f>ROUNDDOWN(D9,)</f>
        <v>2</v>
      </c>
      <c r="G9" s="31">
        <f>B9-F9</f>
        <v>2</v>
      </c>
    </row>
    <row r="10" spans="1:7" ht="31.5" customHeight="1" thickBot="1" x14ac:dyDescent="0.3">
      <c r="A10" s="79"/>
      <c r="B10" s="113"/>
      <c r="C10" s="106"/>
      <c r="D10" s="108"/>
      <c r="E10" s="40" t="s">
        <v>30</v>
      </c>
      <c r="F10" s="33">
        <f>ROUNDUP(D9,)</f>
        <v>3</v>
      </c>
      <c r="G10" s="29">
        <f>B9-F10</f>
        <v>1</v>
      </c>
    </row>
    <row r="11" spans="1:7" ht="33" customHeight="1" x14ac:dyDescent="0.25">
      <c r="A11" s="109" t="s">
        <v>9</v>
      </c>
      <c r="B11" s="116">
        <f>6</f>
        <v>6</v>
      </c>
      <c r="C11" s="85">
        <f>0.66</f>
        <v>0.66</v>
      </c>
      <c r="D11" s="87">
        <f>B11*C11</f>
        <v>3.96</v>
      </c>
      <c r="E11" s="39" t="s">
        <v>29</v>
      </c>
      <c r="F11" s="32">
        <f>ROUNDDOWN(D11,)</f>
        <v>3</v>
      </c>
      <c r="G11" s="12">
        <f>B11-F11</f>
        <v>3</v>
      </c>
    </row>
    <row r="12" spans="1:7" ht="22.5" customHeight="1" thickBot="1" x14ac:dyDescent="0.3">
      <c r="A12" s="110"/>
      <c r="B12" s="117"/>
      <c r="C12" s="86"/>
      <c r="D12" s="88"/>
      <c r="E12" s="40" t="s">
        <v>30</v>
      </c>
      <c r="F12" s="33">
        <f>ROUNDUP(D11,)</f>
        <v>4</v>
      </c>
      <c r="G12" s="29">
        <f>B11-F12</f>
        <v>2</v>
      </c>
    </row>
    <row r="13" spans="1:7" ht="22.5" customHeight="1" x14ac:dyDescent="0.25">
      <c r="A13" s="110"/>
      <c r="B13" s="103">
        <f>8</f>
        <v>8</v>
      </c>
      <c r="C13" s="105">
        <f>0.66</f>
        <v>0.66</v>
      </c>
      <c r="D13" s="107">
        <f>B13*C13</f>
        <v>5.28</v>
      </c>
      <c r="E13" s="39" t="s">
        <v>29</v>
      </c>
      <c r="F13" s="32">
        <f>ROUNDDOWN(D13,)</f>
        <v>5</v>
      </c>
      <c r="G13" s="12">
        <f>B13-F13</f>
        <v>3</v>
      </c>
    </row>
    <row r="14" spans="1:7" ht="25.5" customHeight="1" thickBot="1" x14ac:dyDescent="0.3">
      <c r="A14" s="111"/>
      <c r="B14" s="104"/>
      <c r="C14" s="106"/>
      <c r="D14" s="108"/>
      <c r="E14" s="40" t="s">
        <v>30</v>
      </c>
      <c r="F14" s="33">
        <f>ROUNDUP(D13,)</f>
        <v>6</v>
      </c>
      <c r="G14" s="29">
        <f>B13-F14</f>
        <v>2</v>
      </c>
    </row>
    <row r="18" spans="2:2" x14ac:dyDescent="0.25">
      <c r="B18">
        <f>2/3</f>
        <v>0.66666666666666663</v>
      </c>
    </row>
    <row r="21" spans="2:2" x14ac:dyDescent="0.25">
      <c r="B21">
        <f>4*B18</f>
        <v>2.6666666666666665</v>
      </c>
    </row>
  </sheetData>
  <mergeCells count="24">
    <mergeCell ref="B13:B14"/>
    <mergeCell ref="C13:C14"/>
    <mergeCell ref="D13:D14"/>
    <mergeCell ref="A9:A10"/>
    <mergeCell ref="A11:A14"/>
    <mergeCell ref="B9:B10"/>
    <mergeCell ref="C9:C10"/>
    <mergeCell ref="D9:D10"/>
    <mergeCell ref="B11:B12"/>
    <mergeCell ref="C11:C12"/>
    <mergeCell ref="D11:D12"/>
    <mergeCell ref="A1:G1"/>
    <mergeCell ref="F2:G2"/>
    <mergeCell ref="F3:F6"/>
    <mergeCell ref="G3:G6"/>
    <mergeCell ref="A7:A8"/>
    <mergeCell ref="B7:B8"/>
    <mergeCell ref="C7:C8"/>
    <mergeCell ref="D7:D8"/>
    <mergeCell ref="E3:E6"/>
    <mergeCell ref="A3:A6"/>
    <mergeCell ref="B3:B6"/>
    <mergeCell ref="C3:C6"/>
    <mergeCell ref="D3:D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1"/>
  <sheetViews>
    <sheetView topLeftCell="A11" workbookViewId="0">
      <selection activeCell="G19" sqref="A4:G19"/>
    </sheetView>
  </sheetViews>
  <sheetFormatPr baseColWidth="10" defaultRowHeight="15" x14ac:dyDescent="0.25"/>
  <cols>
    <col min="1" max="1" width="28" customWidth="1"/>
    <col min="2" max="2" width="22" customWidth="1"/>
    <col min="3" max="3" width="18.140625" customWidth="1"/>
    <col min="4" max="5" width="16.85546875" customWidth="1"/>
    <col min="6" max="6" width="16.42578125" customWidth="1"/>
    <col min="7" max="7" width="17" customWidth="1"/>
    <col min="8" max="8" width="13.42578125" hidden="1" customWidth="1"/>
  </cols>
  <sheetData>
    <row r="1" spans="1:8" ht="54.75" customHeight="1" x14ac:dyDescent="0.25">
      <c r="A1" s="73" t="s">
        <v>35</v>
      </c>
      <c r="B1" s="73"/>
      <c r="C1" s="73"/>
      <c r="D1" s="73"/>
      <c r="E1" s="73"/>
      <c r="F1" s="73"/>
      <c r="G1" s="73"/>
    </row>
    <row r="2" spans="1:8" ht="4.5" customHeight="1" x14ac:dyDescent="0.25"/>
    <row r="3" spans="1:8" ht="31.5" customHeight="1" x14ac:dyDescent="0.25">
      <c r="F3" s="74" t="s">
        <v>15</v>
      </c>
      <c r="G3" s="75"/>
    </row>
    <row r="4" spans="1:8" ht="64.5" customHeight="1" x14ac:dyDescent="0.25">
      <c r="A4" s="76" t="s">
        <v>23</v>
      </c>
      <c r="B4" s="77" t="s">
        <v>33</v>
      </c>
      <c r="C4" s="77" t="s">
        <v>26</v>
      </c>
      <c r="D4" s="77" t="s">
        <v>19</v>
      </c>
      <c r="E4" s="77" t="s">
        <v>20</v>
      </c>
      <c r="F4" s="82" t="s">
        <v>11</v>
      </c>
      <c r="G4" s="101" t="s">
        <v>12</v>
      </c>
      <c r="H4" s="6" t="s">
        <v>10</v>
      </c>
    </row>
    <row r="5" spans="1:8" ht="26.25" hidden="1" customHeight="1" x14ac:dyDescent="0.25">
      <c r="A5" s="76"/>
      <c r="B5" s="78"/>
      <c r="C5" s="78"/>
      <c r="D5" s="78"/>
      <c r="E5" s="78"/>
      <c r="F5" s="82"/>
      <c r="G5" s="102"/>
      <c r="H5" s="5"/>
    </row>
    <row r="6" spans="1:8" ht="24.75" hidden="1" customHeight="1" x14ac:dyDescent="0.25">
      <c r="A6" s="76"/>
      <c r="B6" s="78"/>
      <c r="C6" s="78"/>
      <c r="D6" s="78"/>
      <c r="E6" s="78"/>
      <c r="F6" s="82"/>
      <c r="G6" s="102"/>
      <c r="H6" s="5"/>
    </row>
    <row r="7" spans="1:8" ht="24.75" customHeight="1" x14ac:dyDescent="0.25">
      <c r="A7" s="77"/>
      <c r="B7" s="78"/>
      <c r="C7" s="78"/>
      <c r="D7" s="78"/>
      <c r="E7" s="78"/>
      <c r="F7" s="121"/>
      <c r="G7" s="102"/>
      <c r="H7" s="8"/>
    </row>
    <row r="8" spans="1:8" ht="24.75" customHeight="1" x14ac:dyDescent="0.25">
      <c r="A8" s="132" t="s">
        <v>37</v>
      </c>
      <c r="B8" s="133">
        <v>2</v>
      </c>
      <c r="C8" s="118">
        <f>0.5385</f>
        <v>0.53849999999999998</v>
      </c>
      <c r="D8" s="133">
        <f>B8*C8</f>
        <v>1.077</v>
      </c>
      <c r="E8" s="49" t="s">
        <v>29</v>
      </c>
      <c r="F8" s="42">
        <f>ROUNDDOWN(D8,0)</f>
        <v>1</v>
      </c>
      <c r="G8" s="42">
        <f>B8-F8</f>
        <v>1</v>
      </c>
      <c r="H8" s="8"/>
    </row>
    <row r="9" spans="1:8" ht="17.25" customHeight="1" x14ac:dyDescent="0.25">
      <c r="A9" s="132"/>
      <c r="B9" s="133"/>
      <c r="C9" s="118"/>
      <c r="D9" s="133"/>
      <c r="E9" s="50" t="s">
        <v>30</v>
      </c>
      <c r="F9" s="43">
        <f>ROUNDUP(D8,0)</f>
        <v>2</v>
      </c>
      <c r="G9" s="43">
        <f>F9-B8</f>
        <v>0</v>
      </c>
      <c r="H9" s="8"/>
    </row>
    <row r="10" spans="1:8" ht="24" customHeight="1" x14ac:dyDescent="0.25">
      <c r="A10" s="122" t="s">
        <v>38</v>
      </c>
      <c r="B10" s="124">
        <f>4</f>
        <v>4</v>
      </c>
      <c r="C10" s="118">
        <f t="shared" ref="C10" si="0">0.5385</f>
        <v>0.53849999999999998</v>
      </c>
      <c r="D10" s="130">
        <f>B10*C10</f>
        <v>2.1539999999999999</v>
      </c>
      <c r="E10" s="51" t="s">
        <v>29</v>
      </c>
      <c r="F10" s="52">
        <f>ROUNDDOWN(D10,)</f>
        <v>2</v>
      </c>
      <c r="G10" s="53">
        <f>B10-F10</f>
        <v>2</v>
      </c>
      <c r="H10" s="7">
        <f>G10+F10</f>
        <v>4</v>
      </c>
    </row>
    <row r="11" spans="1:8" ht="21" customHeight="1" thickBot="1" x14ac:dyDescent="0.3">
      <c r="A11" s="123"/>
      <c r="B11" s="125"/>
      <c r="C11" s="118"/>
      <c r="D11" s="131"/>
      <c r="E11" s="48" t="s">
        <v>30</v>
      </c>
      <c r="F11" s="54">
        <f>ROUNDUP(D10,)</f>
        <v>3</v>
      </c>
      <c r="G11" s="55">
        <f>B10-F11</f>
        <v>1</v>
      </c>
      <c r="H11" s="7">
        <f t="shared" ref="H11:H19" si="1">G11+F11</f>
        <v>4</v>
      </c>
    </row>
    <row r="12" spans="1:8" ht="20.25" customHeight="1" x14ac:dyDescent="0.25">
      <c r="A12" s="120" t="s">
        <v>8</v>
      </c>
      <c r="B12" s="126">
        <f>6</f>
        <v>6</v>
      </c>
      <c r="C12" s="118">
        <f t="shared" ref="C12" si="2">0.5385</f>
        <v>0.53849999999999998</v>
      </c>
      <c r="D12" s="87">
        <f t="shared" ref="D12:D18" si="3">B12*C12</f>
        <v>3.2309999999999999</v>
      </c>
      <c r="E12" s="25" t="s">
        <v>29</v>
      </c>
      <c r="F12" s="32">
        <f>ROUNDDOWN(D12,)</f>
        <v>3</v>
      </c>
      <c r="G12" s="12">
        <f>B12-F12</f>
        <v>3</v>
      </c>
      <c r="H12" s="7">
        <f t="shared" si="1"/>
        <v>6</v>
      </c>
    </row>
    <row r="13" spans="1:8" ht="23.25" customHeight="1" thickBot="1" x14ac:dyDescent="0.3">
      <c r="A13" s="120"/>
      <c r="B13" s="127"/>
      <c r="C13" s="118"/>
      <c r="D13" s="88"/>
      <c r="E13" s="26" t="s">
        <v>31</v>
      </c>
      <c r="F13" s="33">
        <f>ROUNDUP(D12,)</f>
        <v>4</v>
      </c>
      <c r="G13" s="29">
        <f>B12-F13</f>
        <v>2</v>
      </c>
      <c r="H13" s="7">
        <f t="shared" si="1"/>
        <v>6</v>
      </c>
    </row>
    <row r="14" spans="1:8" ht="25.5" customHeight="1" x14ac:dyDescent="0.25">
      <c r="A14" s="120" t="s">
        <v>9</v>
      </c>
      <c r="B14" s="128">
        <f>8</f>
        <v>8</v>
      </c>
      <c r="C14" s="118">
        <f t="shared" ref="C14" si="4">0.5385</f>
        <v>0.53849999999999998</v>
      </c>
      <c r="D14" s="119">
        <f t="shared" si="3"/>
        <v>4.3079999999999998</v>
      </c>
      <c r="E14" s="25" t="s">
        <v>32</v>
      </c>
      <c r="F14" s="32">
        <f>ROUNDDOWN(D14,)</f>
        <v>4</v>
      </c>
      <c r="G14" s="12">
        <f>B14-F14</f>
        <v>4</v>
      </c>
      <c r="H14" s="7">
        <f t="shared" si="1"/>
        <v>8</v>
      </c>
    </row>
    <row r="15" spans="1:8" ht="21" customHeight="1" thickBot="1" x14ac:dyDescent="0.3">
      <c r="A15" s="120"/>
      <c r="B15" s="129"/>
      <c r="C15" s="118"/>
      <c r="D15" s="100"/>
      <c r="E15" s="26" t="s">
        <v>31</v>
      </c>
      <c r="F15" s="33">
        <f>ROUNDUP(D14,)</f>
        <v>5</v>
      </c>
      <c r="G15" s="29">
        <f>B14-F15</f>
        <v>3</v>
      </c>
      <c r="H15" s="7">
        <f t="shared" si="1"/>
        <v>8</v>
      </c>
    </row>
    <row r="16" spans="1:8" ht="18.75" customHeight="1" x14ac:dyDescent="0.25">
      <c r="A16" s="120"/>
      <c r="B16" s="116">
        <f>10</f>
        <v>10</v>
      </c>
      <c r="C16" s="118">
        <f t="shared" ref="C16" si="5">0.5385</f>
        <v>0.53849999999999998</v>
      </c>
      <c r="D16" s="87">
        <f t="shared" si="3"/>
        <v>5.3849999999999998</v>
      </c>
      <c r="E16" s="25" t="s">
        <v>29</v>
      </c>
      <c r="F16" s="32">
        <f>ROUNDDOWN(D16,)</f>
        <v>5</v>
      </c>
      <c r="G16" s="12">
        <f>B16-F16</f>
        <v>5</v>
      </c>
      <c r="H16" s="7">
        <f t="shared" si="1"/>
        <v>10</v>
      </c>
    </row>
    <row r="17" spans="1:8" ht="19.5" customHeight="1" thickBot="1" x14ac:dyDescent="0.3">
      <c r="A17" s="120"/>
      <c r="B17" s="117"/>
      <c r="C17" s="118"/>
      <c r="D17" s="88"/>
      <c r="E17" s="26" t="s">
        <v>30</v>
      </c>
      <c r="F17" s="33">
        <f>ROUNDUP(D16,)</f>
        <v>6</v>
      </c>
      <c r="G17" s="29">
        <f>B16-F17</f>
        <v>4</v>
      </c>
      <c r="H17" s="7">
        <f t="shared" si="1"/>
        <v>10</v>
      </c>
    </row>
    <row r="18" spans="1:8" ht="18" customHeight="1" x14ac:dyDescent="0.25">
      <c r="A18" s="120"/>
      <c r="B18" s="128">
        <f>12</f>
        <v>12</v>
      </c>
      <c r="C18" s="118">
        <f t="shared" ref="C18" si="6">0.5385</f>
        <v>0.53849999999999998</v>
      </c>
      <c r="D18" s="119">
        <f t="shared" si="3"/>
        <v>6.4619999999999997</v>
      </c>
      <c r="E18" s="25" t="s">
        <v>29</v>
      </c>
      <c r="F18" s="32">
        <f>ROUNDDOWN(D18,)</f>
        <v>6</v>
      </c>
      <c r="G18" s="12">
        <f>B18-F18</f>
        <v>6</v>
      </c>
      <c r="H18" s="7">
        <f t="shared" si="1"/>
        <v>12</v>
      </c>
    </row>
    <row r="19" spans="1:8" ht="22.5" customHeight="1" thickBot="1" x14ac:dyDescent="0.3">
      <c r="A19" s="120"/>
      <c r="B19" s="129"/>
      <c r="C19" s="118"/>
      <c r="D19" s="100"/>
      <c r="E19" s="26" t="s">
        <v>31</v>
      </c>
      <c r="F19" s="33">
        <f>ROUNDUP(D18,)</f>
        <v>7</v>
      </c>
      <c r="G19" s="29">
        <f>B18-F19</f>
        <v>5</v>
      </c>
      <c r="H19" s="7">
        <f t="shared" si="1"/>
        <v>12</v>
      </c>
    </row>
    <row r="20" spans="1:8" ht="36" customHeight="1" x14ac:dyDescent="0.25">
      <c r="A20" s="1"/>
      <c r="B20" s="4"/>
      <c r="C20" s="1"/>
      <c r="F20" s="3"/>
      <c r="G20" s="3"/>
      <c r="H20" s="3"/>
    </row>
    <row r="21" spans="1:8" ht="0.75" customHeight="1" x14ac:dyDescent="0.25">
      <c r="A21" s="2" t="s">
        <v>6</v>
      </c>
      <c r="B21">
        <f>2/3</f>
        <v>0.66666666666666663</v>
      </c>
    </row>
  </sheetData>
  <mergeCells count="31">
    <mergeCell ref="D18:D19"/>
    <mergeCell ref="C16:C17"/>
    <mergeCell ref="C18:C19"/>
    <mergeCell ref="B18:B19"/>
    <mergeCell ref="B14:B15"/>
    <mergeCell ref="B16:B17"/>
    <mergeCell ref="D10:D11"/>
    <mergeCell ref="D12:D13"/>
    <mergeCell ref="A4:A7"/>
    <mergeCell ref="B4:B7"/>
    <mergeCell ref="C4:C7"/>
    <mergeCell ref="A8:A9"/>
    <mergeCell ref="B8:B9"/>
    <mergeCell ref="D8:D9"/>
    <mergeCell ref="D16:D17"/>
    <mergeCell ref="A1:G1"/>
    <mergeCell ref="C10:C11"/>
    <mergeCell ref="D14:D15"/>
    <mergeCell ref="C14:C15"/>
    <mergeCell ref="D4:D7"/>
    <mergeCell ref="E4:E7"/>
    <mergeCell ref="C8:C9"/>
    <mergeCell ref="A14:A19"/>
    <mergeCell ref="C12:C13"/>
    <mergeCell ref="F3:G3"/>
    <mergeCell ref="F4:F7"/>
    <mergeCell ref="G4:G7"/>
    <mergeCell ref="A10:A11"/>
    <mergeCell ref="A12:A13"/>
    <mergeCell ref="B10:B11"/>
    <mergeCell ref="B12:B1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1"/>
  <sheetViews>
    <sheetView topLeftCell="A14" workbookViewId="0">
      <selection activeCell="B24" sqref="B24"/>
    </sheetView>
  </sheetViews>
  <sheetFormatPr baseColWidth="10" defaultRowHeight="15" x14ac:dyDescent="0.25"/>
  <cols>
    <col min="1" max="1" width="30.42578125" customWidth="1"/>
    <col min="2" max="2" width="20.5703125" customWidth="1"/>
    <col min="3" max="3" width="12.85546875" customWidth="1"/>
    <col min="4" max="5" width="18.140625" customWidth="1"/>
    <col min="6" max="6" width="17.5703125" customWidth="1"/>
    <col min="7" max="7" width="18.7109375" customWidth="1"/>
  </cols>
  <sheetData>
    <row r="1" spans="1:7" ht="34.5" customHeight="1" x14ac:dyDescent="0.25">
      <c r="A1" s="73" t="s">
        <v>39</v>
      </c>
      <c r="B1" s="73"/>
      <c r="C1" s="73"/>
      <c r="D1" s="73"/>
      <c r="E1" s="73"/>
      <c r="F1" s="73"/>
      <c r="G1" s="73"/>
    </row>
    <row r="3" spans="1:7" x14ac:dyDescent="0.25">
      <c r="F3" s="74" t="s">
        <v>15</v>
      </c>
      <c r="G3" s="75"/>
    </row>
    <row r="4" spans="1:7" ht="27.75" customHeight="1" x14ac:dyDescent="0.25">
      <c r="A4" s="76" t="s">
        <v>23</v>
      </c>
      <c r="B4" s="77" t="s">
        <v>25</v>
      </c>
      <c r="C4" s="77" t="s">
        <v>26</v>
      </c>
      <c r="D4" s="77" t="s">
        <v>19</v>
      </c>
      <c r="E4" s="77" t="s">
        <v>20</v>
      </c>
      <c r="F4" s="82" t="s">
        <v>11</v>
      </c>
      <c r="G4" s="101" t="s">
        <v>12</v>
      </c>
    </row>
    <row r="5" spans="1:7" ht="50.25" customHeight="1" thickBot="1" x14ac:dyDescent="0.3">
      <c r="A5" s="76"/>
      <c r="B5" s="78"/>
      <c r="C5" s="78"/>
      <c r="D5" s="78"/>
      <c r="E5" s="78"/>
      <c r="F5" s="82"/>
      <c r="G5" s="102"/>
    </row>
    <row r="6" spans="1:7" ht="20.25" hidden="1" customHeight="1" x14ac:dyDescent="0.25">
      <c r="A6" s="76"/>
      <c r="B6" s="78"/>
      <c r="C6" s="78"/>
      <c r="D6" s="78"/>
      <c r="E6" s="78"/>
      <c r="F6" s="82"/>
      <c r="G6" s="102"/>
    </row>
    <row r="7" spans="1:7" ht="21" hidden="1" customHeight="1" thickBot="1" x14ac:dyDescent="0.3">
      <c r="A7" s="77"/>
      <c r="B7" s="78"/>
      <c r="C7" s="78"/>
      <c r="D7" s="78"/>
      <c r="E7" s="79"/>
      <c r="F7" s="121"/>
      <c r="G7" s="102"/>
    </row>
    <row r="8" spans="1:7" ht="21" customHeight="1" x14ac:dyDescent="0.25">
      <c r="A8" s="132" t="s">
        <v>47</v>
      </c>
      <c r="B8" s="133">
        <f>4</f>
        <v>4</v>
      </c>
      <c r="C8" s="118">
        <f>0.6436</f>
        <v>0.64359999999999995</v>
      </c>
      <c r="D8" s="133">
        <f>B8*C8</f>
        <v>2.5743999999999998</v>
      </c>
      <c r="E8" s="46" t="s">
        <v>13</v>
      </c>
      <c r="F8" s="47">
        <f>ROUNDDOWN(D8,0)</f>
        <v>2</v>
      </c>
      <c r="G8" s="47">
        <f>B8-F8</f>
        <v>2</v>
      </c>
    </row>
    <row r="9" spans="1:7" ht="29.25" customHeight="1" thickBot="1" x14ac:dyDescent="0.3">
      <c r="A9" s="132"/>
      <c r="B9" s="133"/>
      <c r="C9" s="118"/>
      <c r="D9" s="133"/>
      <c r="E9" s="48" t="s">
        <v>14</v>
      </c>
      <c r="F9" s="43">
        <f>ROUNDUP(D8,0)</f>
        <v>3</v>
      </c>
      <c r="G9" s="43">
        <f>B8-F9</f>
        <v>1</v>
      </c>
    </row>
    <row r="10" spans="1:7" ht="22.5" customHeight="1" x14ac:dyDescent="0.25">
      <c r="A10" s="134" t="s">
        <v>17</v>
      </c>
      <c r="B10" s="135">
        <f>6</f>
        <v>6</v>
      </c>
      <c r="C10" s="118">
        <f t="shared" ref="C10" si="0">0.6436</f>
        <v>0.64359999999999995</v>
      </c>
      <c r="D10" s="99">
        <f>B10*C10</f>
        <v>3.8615999999999997</v>
      </c>
      <c r="E10" s="41" t="s">
        <v>13</v>
      </c>
      <c r="F10" s="44">
        <f>ROUNDDOWN(D10,)</f>
        <v>3</v>
      </c>
      <c r="G10" s="45">
        <f>B10-F10</f>
        <v>3</v>
      </c>
    </row>
    <row r="11" spans="1:7" ht="23.25" customHeight="1" thickBot="1" x14ac:dyDescent="0.3">
      <c r="A11" s="120"/>
      <c r="B11" s="129"/>
      <c r="C11" s="118"/>
      <c r="D11" s="100"/>
      <c r="E11" s="40" t="s">
        <v>14</v>
      </c>
      <c r="F11" s="33">
        <f>ROUNDUP(D10,)</f>
        <v>4</v>
      </c>
      <c r="G11" s="29">
        <f>B10-F11</f>
        <v>2</v>
      </c>
    </row>
    <row r="12" spans="1:7" ht="21" customHeight="1" x14ac:dyDescent="0.25">
      <c r="A12" s="120" t="s">
        <v>8</v>
      </c>
      <c r="B12" s="126">
        <f>8</f>
        <v>8</v>
      </c>
      <c r="C12" s="118">
        <f t="shared" ref="C12" si="1">0.6436</f>
        <v>0.64359999999999995</v>
      </c>
      <c r="D12" s="87">
        <f t="shared" ref="D12:D20" si="2">B12*C12</f>
        <v>5.1487999999999996</v>
      </c>
      <c r="E12" s="25" t="s">
        <v>13</v>
      </c>
      <c r="F12" s="32">
        <f>ROUNDDOWN(D12,)</f>
        <v>5</v>
      </c>
      <c r="G12" s="12">
        <f>B12-F12</f>
        <v>3</v>
      </c>
    </row>
    <row r="13" spans="1:7" ht="25.5" customHeight="1" thickBot="1" x14ac:dyDescent="0.3">
      <c r="A13" s="80"/>
      <c r="B13" s="127"/>
      <c r="C13" s="118"/>
      <c r="D13" s="88"/>
      <c r="E13" s="26" t="s">
        <v>14</v>
      </c>
      <c r="F13" s="33">
        <f>ROUNDUP(D12,)</f>
        <v>6</v>
      </c>
      <c r="G13" s="29">
        <f>B12-F13</f>
        <v>2</v>
      </c>
    </row>
    <row r="14" spans="1:7" ht="20.25" customHeight="1" x14ac:dyDescent="0.25">
      <c r="A14" s="137" t="s">
        <v>9</v>
      </c>
      <c r="B14" s="128">
        <v>10</v>
      </c>
      <c r="C14" s="118">
        <f t="shared" ref="C14" si="3">0.6436</f>
        <v>0.64359999999999995</v>
      </c>
      <c r="D14" s="119">
        <f t="shared" si="2"/>
        <v>6.4359999999999999</v>
      </c>
      <c r="E14" s="25" t="s">
        <v>13</v>
      </c>
      <c r="F14" s="32">
        <f>ROUNDDOWN(D14,)</f>
        <v>6</v>
      </c>
      <c r="G14" s="12">
        <f>B14-F14</f>
        <v>4</v>
      </c>
    </row>
    <row r="15" spans="1:7" ht="24" customHeight="1" thickBot="1" x14ac:dyDescent="0.3">
      <c r="A15" s="138"/>
      <c r="B15" s="129"/>
      <c r="C15" s="118"/>
      <c r="D15" s="100"/>
      <c r="E15" s="26" t="s">
        <v>14</v>
      </c>
      <c r="F15" s="33">
        <f>ROUNDUP(D14,)</f>
        <v>7</v>
      </c>
      <c r="G15" s="29">
        <f>B14-F15</f>
        <v>3</v>
      </c>
    </row>
    <row r="16" spans="1:7" ht="23.25" customHeight="1" x14ac:dyDescent="0.25">
      <c r="A16" s="138"/>
      <c r="B16" s="116">
        <v>12</v>
      </c>
      <c r="C16" s="118">
        <f t="shared" ref="C16" si="4">0.6436</f>
        <v>0.64359999999999995</v>
      </c>
      <c r="D16" s="87">
        <f t="shared" si="2"/>
        <v>7.7231999999999994</v>
      </c>
      <c r="E16" s="25" t="s">
        <v>13</v>
      </c>
      <c r="F16" s="32">
        <f>ROUNDDOWN(D16,)</f>
        <v>7</v>
      </c>
      <c r="G16" s="12">
        <f>B16-F16</f>
        <v>5</v>
      </c>
    </row>
    <row r="17" spans="1:7" ht="27" customHeight="1" thickBot="1" x14ac:dyDescent="0.3">
      <c r="A17" s="138"/>
      <c r="B17" s="117"/>
      <c r="C17" s="118"/>
      <c r="D17" s="88"/>
      <c r="E17" s="26" t="s">
        <v>14</v>
      </c>
      <c r="F17" s="33">
        <f>ROUNDUP(D16,)</f>
        <v>8</v>
      </c>
      <c r="G17" s="29">
        <f>B16-F17</f>
        <v>4</v>
      </c>
    </row>
    <row r="18" spans="1:7" ht="22.5" customHeight="1" x14ac:dyDescent="0.25">
      <c r="A18" s="138"/>
      <c r="B18" s="128">
        <v>14</v>
      </c>
      <c r="C18" s="118">
        <f t="shared" ref="C18" si="5">0.6436</f>
        <v>0.64359999999999995</v>
      </c>
      <c r="D18" s="119">
        <f t="shared" si="2"/>
        <v>9.0103999999999989</v>
      </c>
      <c r="E18" s="25" t="s">
        <v>13</v>
      </c>
      <c r="F18" s="32">
        <f>ROUNDDOWN(D18,)</f>
        <v>9</v>
      </c>
      <c r="G18" s="12">
        <f>B18-F18</f>
        <v>5</v>
      </c>
    </row>
    <row r="19" spans="1:7" ht="20.25" customHeight="1" thickBot="1" x14ac:dyDescent="0.3">
      <c r="A19" s="138"/>
      <c r="B19" s="140"/>
      <c r="C19" s="118"/>
      <c r="D19" s="136"/>
      <c r="E19" s="26" t="s">
        <v>14</v>
      </c>
      <c r="F19" s="35">
        <f>ROUNDUP(D18,)</f>
        <v>10</v>
      </c>
      <c r="G19" s="36">
        <f>B18-F19</f>
        <v>4</v>
      </c>
    </row>
    <row r="20" spans="1:7" ht="19.5" customHeight="1" x14ac:dyDescent="0.25">
      <c r="A20" s="138"/>
      <c r="B20" s="116">
        <f>16</f>
        <v>16</v>
      </c>
      <c r="C20" s="118">
        <f t="shared" ref="C20" si="6">0.6436</f>
        <v>0.64359999999999995</v>
      </c>
      <c r="D20" s="87">
        <f t="shared" si="2"/>
        <v>10.297599999999999</v>
      </c>
      <c r="E20" s="25" t="s">
        <v>13</v>
      </c>
      <c r="F20" s="32">
        <f>ROUNDDOWN(D20,)</f>
        <v>10</v>
      </c>
      <c r="G20" s="12">
        <f>B20-F20</f>
        <v>6</v>
      </c>
    </row>
    <row r="21" spans="1:7" ht="21.75" customHeight="1" thickBot="1" x14ac:dyDescent="0.3">
      <c r="A21" s="139"/>
      <c r="B21" s="117"/>
      <c r="C21" s="118"/>
      <c r="D21" s="88"/>
      <c r="E21" s="26" t="s">
        <v>14</v>
      </c>
      <c r="F21" s="33">
        <f>ROUNDUP(D20,)</f>
        <v>11</v>
      </c>
      <c r="G21" s="29">
        <f>B20-F21</f>
        <v>5</v>
      </c>
    </row>
  </sheetData>
  <mergeCells count="34">
    <mergeCell ref="A8:A9"/>
    <mergeCell ref="B8:B9"/>
    <mergeCell ref="C8:C9"/>
    <mergeCell ref="D8:D9"/>
    <mergeCell ref="A1:G1"/>
    <mergeCell ref="A4:A7"/>
    <mergeCell ref="D20:D21"/>
    <mergeCell ref="B20:B21"/>
    <mergeCell ref="A10:A11"/>
    <mergeCell ref="B10:B11"/>
    <mergeCell ref="D10:D11"/>
    <mergeCell ref="A12:A13"/>
    <mergeCell ref="D18:D19"/>
    <mergeCell ref="C10:C11"/>
    <mergeCell ref="B14:B15"/>
    <mergeCell ref="C14:C15"/>
    <mergeCell ref="D14:D15"/>
    <mergeCell ref="A14:A21"/>
    <mergeCell ref="C20:C21"/>
    <mergeCell ref="C16:C17"/>
    <mergeCell ref="B16:B17"/>
    <mergeCell ref="B18:B19"/>
    <mergeCell ref="C18:C19"/>
    <mergeCell ref="D16:D17"/>
    <mergeCell ref="B12:B13"/>
    <mergeCell ref="F3:G3"/>
    <mergeCell ref="B4:B7"/>
    <mergeCell ref="C4:C7"/>
    <mergeCell ref="D4:D7"/>
    <mergeCell ref="E4:E7"/>
    <mergeCell ref="F4:F7"/>
    <mergeCell ref="G4:G7"/>
    <mergeCell ref="C12:C13"/>
    <mergeCell ref="D12:D13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25"/>
  <sheetViews>
    <sheetView topLeftCell="A10" workbookViewId="0">
      <selection activeCell="B32" sqref="B32"/>
    </sheetView>
  </sheetViews>
  <sheetFormatPr baseColWidth="10" defaultRowHeight="15" x14ac:dyDescent="0.25"/>
  <cols>
    <col min="1" max="1" width="27.42578125" customWidth="1"/>
    <col min="2" max="2" width="19.42578125" customWidth="1"/>
    <col min="3" max="3" width="14.140625" customWidth="1"/>
    <col min="4" max="4" width="14.28515625" customWidth="1"/>
    <col min="5" max="5" width="18.5703125" customWidth="1"/>
    <col min="6" max="6" width="15.5703125" customWidth="1"/>
    <col min="7" max="7" width="16.42578125" customWidth="1"/>
  </cols>
  <sheetData>
    <row r="1" spans="1:7" ht="47.25" customHeight="1" x14ac:dyDescent="0.25">
      <c r="A1" s="73" t="s">
        <v>34</v>
      </c>
      <c r="B1" s="73"/>
      <c r="C1" s="73"/>
      <c r="D1" s="73"/>
      <c r="E1" s="73"/>
      <c r="F1" s="73"/>
      <c r="G1" s="73"/>
    </row>
    <row r="2" spans="1:7" ht="20.25" customHeight="1" x14ac:dyDescent="0.25">
      <c r="A2" s="37"/>
      <c r="B2" s="37"/>
      <c r="C2" s="37"/>
      <c r="D2" s="37"/>
      <c r="E2" s="37"/>
      <c r="F2" s="37"/>
      <c r="G2" s="37"/>
    </row>
    <row r="3" spans="1:7" ht="22.5" customHeight="1" x14ac:dyDescent="0.25">
      <c r="F3" s="74" t="s">
        <v>15</v>
      </c>
      <c r="G3" s="75"/>
    </row>
    <row r="4" spans="1:7" x14ac:dyDescent="0.25">
      <c r="A4" s="76" t="s">
        <v>23</v>
      </c>
      <c r="B4" s="77" t="s">
        <v>28</v>
      </c>
      <c r="C4" s="77" t="s">
        <v>26</v>
      </c>
      <c r="D4" s="77" t="s">
        <v>27</v>
      </c>
      <c r="E4" s="77" t="s">
        <v>20</v>
      </c>
      <c r="F4" s="82" t="s">
        <v>11</v>
      </c>
      <c r="G4" s="82" t="s">
        <v>12</v>
      </c>
    </row>
    <row r="5" spans="1:7" x14ac:dyDescent="0.25">
      <c r="A5" s="76"/>
      <c r="B5" s="78"/>
      <c r="C5" s="78"/>
      <c r="D5" s="78"/>
      <c r="E5" s="78"/>
      <c r="F5" s="82"/>
      <c r="G5" s="82"/>
    </row>
    <row r="6" spans="1:7" x14ac:dyDescent="0.25">
      <c r="A6" s="76"/>
      <c r="B6" s="78"/>
      <c r="C6" s="78"/>
      <c r="D6" s="78"/>
      <c r="E6" s="78"/>
      <c r="F6" s="82"/>
      <c r="G6" s="82"/>
    </row>
    <row r="7" spans="1:7" ht="39" customHeight="1" x14ac:dyDescent="0.25">
      <c r="A7" s="77"/>
      <c r="B7" s="78"/>
      <c r="C7" s="78"/>
      <c r="D7" s="78"/>
      <c r="E7" s="78"/>
      <c r="F7" s="121"/>
      <c r="G7" s="121"/>
    </row>
    <row r="8" spans="1:7" ht="21" customHeight="1" x14ac:dyDescent="0.25">
      <c r="A8" s="148" t="s">
        <v>48</v>
      </c>
      <c r="B8" s="133">
        <f>6</f>
        <v>6</v>
      </c>
      <c r="C8" s="118">
        <f>0.5942</f>
        <v>0.59419999999999995</v>
      </c>
      <c r="D8" s="133">
        <f>B8*C8</f>
        <v>3.5651999999999999</v>
      </c>
      <c r="E8" s="49" t="s">
        <v>13</v>
      </c>
      <c r="F8" s="42">
        <f>ROUNDDOWN(D8,0)</f>
        <v>3</v>
      </c>
      <c r="G8" s="42">
        <f>B8-F8</f>
        <v>3</v>
      </c>
    </row>
    <row r="9" spans="1:7" ht="29.25" customHeight="1" x14ac:dyDescent="0.25">
      <c r="A9" s="149"/>
      <c r="B9" s="133"/>
      <c r="C9" s="118"/>
      <c r="D9" s="133"/>
      <c r="E9" s="50" t="s">
        <v>14</v>
      </c>
      <c r="F9" s="43">
        <f>ROUNDUP(D8,0)</f>
        <v>4</v>
      </c>
      <c r="G9" s="43">
        <f>B8-F9</f>
        <v>2</v>
      </c>
    </row>
    <row r="10" spans="1:7" x14ac:dyDescent="0.25">
      <c r="A10" s="150" t="s">
        <v>7</v>
      </c>
      <c r="B10" s="124">
        <f>8</f>
        <v>8</v>
      </c>
      <c r="C10" s="93">
        <f t="shared" ref="C10" si="0">0.5942</f>
        <v>0.59419999999999995</v>
      </c>
      <c r="D10" s="130">
        <f>B10*C10</f>
        <v>4.7535999999999996</v>
      </c>
      <c r="E10" s="51" t="s">
        <v>13</v>
      </c>
      <c r="F10" s="52">
        <f>ROUNDDOWN(D10,)</f>
        <v>4</v>
      </c>
      <c r="G10" s="53">
        <f>B10-F10</f>
        <v>4</v>
      </c>
    </row>
    <row r="11" spans="1:7" ht="22.5" customHeight="1" thickBot="1" x14ac:dyDescent="0.3">
      <c r="A11" s="151"/>
      <c r="B11" s="125"/>
      <c r="C11" s="94"/>
      <c r="D11" s="131"/>
      <c r="E11" s="48" t="s">
        <v>14</v>
      </c>
      <c r="F11" s="54">
        <f>ROUNDUP(D10,)</f>
        <v>5</v>
      </c>
      <c r="G11" s="55">
        <f>B10-F11</f>
        <v>3</v>
      </c>
    </row>
    <row r="12" spans="1:7" ht="15.75" customHeight="1" x14ac:dyDescent="0.25">
      <c r="A12" s="82" t="s">
        <v>8</v>
      </c>
      <c r="B12" s="144">
        <f>10</f>
        <v>10</v>
      </c>
      <c r="C12" s="93">
        <f t="shared" ref="C12" si="1">0.5942</f>
        <v>0.59419999999999995</v>
      </c>
      <c r="D12" s="146">
        <f>B12*C12</f>
        <v>5.9419999999999993</v>
      </c>
      <c r="E12" s="25" t="s">
        <v>13</v>
      </c>
      <c r="F12" s="32">
        <f>ROUNDDOWN(D12,)</f>
        <v>5</v>
      </c>
      <c r="G12" s="12">
        <f>B12-F12</f>
        <v>5</v>
      </c>
    </row>
    <row r="13" spans="1:7" ht="16.5" customHeight="1" thickBot="1" x14ac:dyDescent="0.3">
      <c r="A13" s="82"/>
      <c r="B13" s="145"/>
      <c r="C13" s="94"/>
      <c r="D13" s="147"/>
      <c r="E13" s="26" t="s">
        <v>14</v>
      </c>
      <c r="F13" s="33">
        <f>ROUNDUP(D12,)</f>
        <v>6</v>
      </c>
      <c r="G13" s="29">
        <f>B12-F13</f>
        <v>4</v>
      </c>
    </row>
    <row r="14" spans="1:7" x14ac:dyDescent="0.25">
      <c r="A14" s="141" t="s">
        <v>9</v>
      </c>
      <c r="B14" s="128">
        <f>12</f>
        <v>12</v>
      </c>
      <c r="C14" s="93">
        <f t="shared" ref="C14" si="2">0.5942</f>
        <v>0.59419999999999995</v>
      </c>
      <c r="D14" s="119">
        <f t="shared" ref="D14:D24" si="3">B14*C14</f>
        <v>7.1303999999999998</v>
      </c>
      <c r="E14" s="25" t="s">
        <v>13</v>
      </c>
      <c r="F14" s="32">
        <f>ROUNDDOWN(D14,)</f>
        <v>7</v>
      </c>
      <c r="G14" s="12">
        <f>B14-F14</f>
        <v>5</v>
      </c>
    </row>
    <row r="15" spans="1:7" ht="15.75" thickBot="1" x14ac:dyDescent="0.3">
      <c r="A15" s="142"/>
      <c r="B15" s="129"/>
      <c r="C15" s="94"/>
      <c r="D15" s="100"/>
      <c r="E15" s="26" t="s">
        <v>14</v>
      </c>
      <c r="F15" s="33">
        <f>ROUNDUP(D14,)</f>
        <v>8</v>
      </c>
      <c r="G15" s="29">
        <f>B14-F15</f>
        <v>4</v>
      </c>
    </row>
    <row r="16" spans="1:7" x14ac:dyDescent="0.25">
      <c r="A16" s="142"/>
      <c r="B16" s="116">
        <f>12</f>
        <v>12</v>
      </c>
      <c r="C16" s="93">
        <f t="shared" ref="C16" si="4">0.5942</f>
        <v>0.59419999999999995</v>
      </c>
      <c r="D16" s="87">
        <f t="shared" si="3"/>
        <v>7.1303999999999998</v>
      </c>
      <c r="E16" s="25" t="s">
        <v>13</v>
      </c>
      <c r="F16" s="32">
        <f>ROUNDDOWN(D16,)</f>
        <v>7</v>
      </c>
      <c r="G16" s="12">
        <f>B16-F16</f>
        <v>5</v>
      </c>
    </row>
    <row r="17" spans="1:7" ht="15.75" thickBot="1" x14ac:dyDescent="0.3">
      <c r="A17" s="142"/>
      <c r="B17" s="117"/>
      <c r="C17" s="94"/>
      <c r="D17" s="88"/>
      <c r="E17" s="26" t="s">
        <v>14</v>
      </c>
      <c r="F17" s="33">
        <f>ROUNDUP(D16,)</f>
        <v>8</v>
      </c>
      <c r="G17" s="29">
        <f>B16-F17</f>
        <v>4</v>
      </c>
    </row>
    <row r="18" spans="1:7" x14ac:dyDescent="0.25">
      <c r="A18" s="142"/>
      <c r="B18" s="128">
        <f>14</f>
        <v>14</v>
      </c>
      <c r="C18" s="93">
        <f t="shared" ref="C18" si="5">0.5942</f>
        <v>0.59419999999999995</v>
      </c>
      <c r="D18" s="119">
        <f t="shared" si="3"/>
        <v>8.3187999999999995</v>
      </c>
      <c r="E18" s="25" t="s">
        <v>13</v>
      </c>
      <c r="F18" s="32">
        <f>ROUNDDOWN(D18,)</f>
        <v>8</v>
      </c>
      <c r="G18" s="12">
        <f>B18-F18</f>
        <v>6</v>
      </c>
    </row>
    <row r="19" spans="1:7" ht="15.75" thickBot="1" x14ac:dyDescent="0.3">
      <c r="A19" s="142"/>
      <c r="B19" s="140"/>
      <c r="C19" s="94"/>
      <c r="D19" s="100"/>
      <c r="E19" s="26" t="s">
        <v>14</v>
      </c>
      <c r="F19" s="33">
        <f>ROUNDUP(D18,)</f>
        <v>9</v>
      </c>
      <c r="G19" s="29">
        <f>B18-F19</f>
        <v>5</v>
      </c>
    </row>
    <row r="20" spans="1:7" x14ac:dyDescent="0.25">
      <c r="A20" s="142"/>
      <c r="B20" s="116">
        <f>16</f>
        <v>16</v>
      </c>
      <c r="C20" s="93">
        <f t="shared" ref="C20" si="6">0.5942</f>
        <v>0.59419999999999995</v>
      </c>
      <c r="D20" s="87">
        <f t="shared" si="3"/>
        <v>9.5071999999999992</v>
      </c>
      <c r="E20" s="25" t="s">
        <v>13</v>
      </c>
      <c r="F20" s="32">
        <f>ROUNDDOWN(D20,)</f>
        <v>9</v>
      </c>
      <c r="G20" s="12">
        <f>B20-F20</f>
        <v>7</v>
      </c>
    </row>
    <row r="21" spans="1:7" ht="15.75" thickBot="1" x14ac:dyDescent="0.3">
      <c r="A21" s="142"/>
      <c r="B21" s="117"/>
      <c r="C21" s="94"/>
      <c r="D21" s="88"/>
      <c r="E21" s="26" t="s">
        <v>14</v>
      </c>
      <c r="F21" s="33">
        <f>ROUNDUP(D20,)</f>
        <v>10</v>
      </c>
      <c r="G21" s="29">
        <f>B20-F21</f>
        <v>6</v>
      </c>
    </row>
    <row r="22" spans="1:7" x14ac:dyDescent="0.25">
      <c r="A22" s="142"/>
      <c r="B22" s="103">
        <f>18</f>
        <v>18</v>
      </c>
      <c r="C22" s="93">
        <f t="shared" ref="C22" si="7">0.5942</f>
        <v>0.59419999999999995</v>
      </c>
      <c r="D22" s="107">
        <f t="shared" si="3"/>
        <v>10.695599999999999</v>
      </c>
      <c r="E22" s="25" t="s">
        <v>13</v>
      </c>
      <c r="F22" s="32">
        <f>ROUNDDOWN(D22,)</f>
        <v>10</v>
      </c>
      <c r="G22" s="12">
        <f>B22-F22</f>
        <v>8</v>
      </c>
    </row>
    <row r="23" spans="1:7" ht="15.75" thickBot="1" x14ac:dyDescent="0.3">
      <c r="A23" s="142"/>
      <c r="B23" s="104"/>
      <c r="C23" s="94"/>
      <c r="D23" s="108"/>
      <c r="E23" s="26" t="s">
        <v>14</v>
      </c>
      <c r="F23" s="33">
        <f>ROUNDUP(D22,)</f>
        <v>11</v>
      </c>
      <c r="G23" s="29">
        <f>B22-F23</f>
        <v>7</v>
      </c>
    </row>
    <row r="24" spans="1:7" x14ac:dyDescent="0.25">
      <c r="A24" s="142"/>
      <c r="B24" s="116">
        <f>20</f>
        <v>20</v>
      </c>
      <c r="C24" s="93">
        <f t="shared" ref="C24" si="8">0.5942</f>
        <v>0.59419999999999995</v>
      </c>
      <c r="D24" s="87">
        <f t="shared" si="3"/>
        <v>11.883999999999999</v>
      </c>
      <c r="E24" s="25" t="s">
        <v>13</v>
      </c>
      <c r="F24" s="32">
        <f>ROUNDDOWN(D24,)</f>
        <v>11</v>
      </c>
      <c r="G24" s="12">
        <f>B24-F24</f>
        <v>9</v>
      </c>
    </row>
    <row r="25" spans="1:7" ht="15.75" thickBot="1" x14ac:dyDescent="0.3">
      <c r="A25" s="143"/>
      <c r="B25" s="117"/>
      <c r="C25" s="94"/>
      <c r="D25" s="88"/>
      <c r="E25" s="26" t="s">
        <v>14</v>
      </c>
      <c r="F25" s="33">
        <f>ROUNDUP(D24,)</f>
        <v>12</v>
      </c>
      <c r="G25" s="29">
        <f>B24-F25</f>
        <v>8</v>
      </c>
    </row>
  </sheetData>
  <mergeCells count="40">
    <mergeCell ref="A8:A9"/>
    <mergeCell ref="B8:B9"/>
    <mergeCell ref="C8:C9"/>
    <mergeCell ref="D8:D9"/>
    <mergeCell ref="B14:B15"/>
    <mergeCell ref="C14:C15"/>
    <mergeCell ref="A10:A11"/>
    <mergeCell ref="C10:C11"/>
    <mergeCell ref="B10:B11"/>
    <mergeCell ref="D20:D21"/>
    <mergeCell ref="D24:D25"/>
    <mergeCell ref="B12:B13"/>
    <mergeCell ref="C12:C13"/>
    <mergeCell ref="D12:D13"/>
    <mergeCell ref="D18:D19"/>
    <mergeCell ref="C22:C23"/>
    <mergeCell ref="D22:D23"/>
    <mergeCell ref="B22:B23"/>
    <mergeCell ref="C18:C19"/>
    <mergeCell ref="B24:B25"/>
    <mergeCell ref="C24:C25"/>
    <mergeCell ref="B18:B19"/>
    <mergeCell ref="B20:B21"/>
    <mergeCell ref="C20:C21"/>
    <mergeCell ref="A1:G1"/>
    <mergeCell ref="D14:D15"/>
    <mergeCell ref="B16:B17"/>
    <mergeCell ref="C16:C17"/>
    <mergeCell ref="D16:D17"/>
    <mergeCell ref="D10:D11"/>
    <mergeCell ref="F3:G3"/>
    <mergeCell ref="G4:G7"/>
    <mergeCell ref="A4:A7"/>
    <mergeCell ref="B4:B7"/>
    <mergeCell ref="C4:C7"/>
    <mergeCell ref="D4:D7"/>
    <mergeCell ref="E4:E7"/>
    <mergeCell ref="F4:F7"/>
    <mergeCell ref="A12:A13"/>
    <mergeCell ref="A14:A2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topLeftCell="A15" workbookViewId="0">
      <selection activeCell="G26" sqref="A4:G26"/>
    </sheetView>
  </sheetViews>
  <sheetFormatPr baseColWidth="10" defaultRowHeight="15" x14ac:dyDescent="0.25"/>
  <cols>
    <col min="1" max="1" width="18.7109375" customWidth="1"/>
    <col min="2" max="7" width="16.7109375" customWidth="1"/>
  </cols>
  <sheetData>
    <row r="1" spans="1:7" ht="38.25" customHeight="1" x14ac:dyDescent="0.25">
      <c r="A1" s="152" t="s">
        <v>40</v>
      </c>
      <c r="B1" s="152"/>
      <c r="C1" s="152"/>
      <c r="D1" s="152"/>
      <c r="E1" s="152"/>
      <c r="F1" s="152"/>
      <c r="G1" s="152"/>
    </row>
    <row r="2" spans="1:7" ht="15.75" thickBot="1" x14ac:dyDescent="0.3">
      <c r="A2" s="9"/>
      <c r="B2" s="9"/>
      <c r="C2" s="9"/>
      <c r="D2" s="9"/>
      <c r="E2" s="9"/>
      <c r="F2" s="9"/>
      <c r="G2" s="9"/>
    </row>
    <row r="3" spans="1:7" ht="28.5" customHeight="1" thickBot="1" x14ac:dyDescent="0.3">
      <c r="A3" s="9"/>
      <c r="B3" s="9"/>
      <c r="C3" s="9"/>
      <c r="D3" s="9"/>
      <c r="E3" s="10"/>
      <c r="F3" s="153" t="s">
        <v>15</v>
      </c>
      <c r="G3" s="154"/>
    </row>
    <row r="4" spans="1:7" ht="78.75" customHeight="1" thickBot="1" x14ac:dyDescent="0.3">
      <c r="A4" s="17" t="s">
        <v>18</v>
      </c>
      <c r="B4" s="14" t="s">
        <v>21</v>
      </c>
      <c r="C4" s="15" t="s">
        <v>22</v>
      </c>
      <c r="D4" s="15" t="s">
        <v>19</v>
      </c>
      <c r="E4" s="18" t="s">
        <v>20</v>
      </c>
      <c r="F4" s="14" t="s">
        <v>11</v>
      </c>
      <c r="G4" s="16" t="s">
        <v>12</v>
      </c>
    </row>
    <row r="5" spans="1:7" ht="15.75" hidden="1" thickBot="1" x14ac:dyDescent="0.3">
      <c r="A5" s="155"/>
      <c r="B5" s="157" t="s">
        <v>0</v>
      </c>
      <c r="C5" s="159" t="s">
        <v>1</v>
      </c>
      <c r="D5" s="161" t="s">
        <v>2</v>
      </c>
      <c r="E5" s="19" t="s">
        <v>13</v>
      </c>
      <c r="F5" s="22" t="s">
        <v>3</v>
      </c>
      <c r="G5" s="13" t="s">
        <v>5</v>
      </c>
    </row>
    <row r="6" spans="1:7" ht="15.75" hidden="1" thickBot="1" x14ac:dyDescent="0.3">
      <c r="A6" s="156"/>
      <c r="B6" s="158"/>
      <c r="C6" s="160"/>
      <c r="D6" s="162"/>
      <c r="E6" s="20" t="s">
        <v>14</v>
      </c>
      <c r="F6" s="23" t="s">
        <v>4</v>
      </c>
      <c r="G6" s="11" t="s">
        <v>5</v>
      </c>
    </row>
    <row r="7" spans="1:7" ht="18" customHeight="1" x14ac:dyDescent="0.25">
      <c r="A7" s="178" t="s">
        <v>46</v>
      </c>
      <c r="B7" s="180">
        <f>6</f>
        <v>6</v>
      </c>
      <c r="C7" s="164">
        <f>0.8437</f>
        <v>0.84370000000000001</v>
      </c>
      <c r="D7" s="182">
        <f>B7*C7</f>
        <v>5.0621999999999998</v>
      </c>
      <c r="E7" s="56" t="s">
        <v>13</v>
      </c>
      <c r="F7" s="57">
        <f>ROUNDDOWN(D7,0)</f>
        <v>5</v>
      </c>
      <c r="G7" s="58">
        <f>B7-F7</f>
        <v>1</v>
      </c>
    </row>
    <row r="8" spans="1:7" ht="15.75" thickBot="1" x14ac:dyDescent="0.3">
      <c r="A8" s="179"/>
      <c r="B8" s="181"/>
      <c r="C8" s="165"/>
      <c r="D8" s="183"/>
      <c r="E8" s="59" t="s">
        <v>14</v>
      </c>
      <c r="F8" s="60">
        <f>ROUNDUP(D7,0)</f>
        <v>6</v>
      </c>
      <c r="G8" s="61">
        <f>B7-F8</f>
        <v>0</v>
      </c>
    </row>
    <row r="9" spans="1:7" x14ac:dyDescent="0.25">
      <c r="A9" s="166" t="s">
        <v>17</v>
      </c>
      <c r="B9" s="169">
        <f>8</f>
        <v>8</v>
      </c>
      <c r="C9" s="164">
        <f>0.8437</f>
        <v>0.84370000000000001</v>
      </c>
      <c r="D9" s="171">
        <f>B9*C9</f>
        <v>6.7496</v>
      </c>
      <c r="E9" s="56" t="s">
        <v>13</v>
      </c>
      <c r="F9" s="62">
        <f>ROUNDDOWN(D9,)</f>
        <v>6</v>
      </c>
      <c r="G9" s="63">
        <f>B9-F9</f>
        <v>2</v>
      </c>
    </row>
    <row r="10" spans="1:7" ht="15.75" thickBot="1" x14ac:dyDescent="0.3">
      <c r="A10" s="167"/>
      <c r="B10" s="170"/>
      <c r="C10" s="165"/>
      <c r="D10" s="131"/>
      <c r="E10" s="59" t="s">
        <v>14</v>
      </c>
      <c r="F10" s="64">
        <f>ROUNDUP(D9,)</f>
        <v>7</v>
      </c>
      <c r="G10" s="55">
        <f>B9-F10</f>
        <v>1</v>
      </c>
    </row>
    <row r="11" spans="1:7" x14ac:dyDescent="0.25">
      <c r="A11" s="167"/>
      <c r="B11" s="176">
        <f>10</f>
        <v>10</v>
      </c>
      <c r="C11" s="164">
        <f t="shared" ref="C11" si="0">0.8437</f>
        <v>0.84370000000000001</v>
      </c>
      <c r="D11" s="172">
        <f t="shared" ref="D11:D25" si="1">B11*C11</f>
        <v>8.4369999999999994</v>
      </c>
      <c r="E11" s="56" t="s">
        <v>13</v>
      </c>
      <c r="F11" s="62">
        <f>ROUNDDOWN(D11,)</f>
        <v>8</v>
      </c>
      <c r="G11" s="63">
        <f>B11-F11</f>
        <v>2</v>
      </c>
    </row>
    <row r="12" spans="1:7" ht="15.75" thickBot="1" x14ac:dyDescent="0.3">
      <c r="A12" s="168"/>
      <c r="B12" s="177"/>
      <c r="C12" s="165"/>
      <c r="D12" s="173"/>
      <c r="E12" s="59" t="s">
        <v>14</v>
      </c>
      <c r="F12" s="64">
        <f>ROUNDUP(D11,)</f>
        <v>9</v>
      </c>
      <c r="G12" s="55">
        <f>B11-F12</f>
        <v>1</v>
      </c>
    </row>
    <row r="13" spans="1:7" x14ac:dyDescent="0.25">
      <c r="A13" s="190" t="s">
        <v>8</v>
      </c>
      <c r="B13" s="174">
        <f>12</f>
        <v>12</v>
      </c>
      <c r="C13" s="164">
        <f t="shared" ref="C13" si="2">0.8437</f>
        <v>0.84370000000000001</v>
      </c>
      <c r="D13" s="119">
        <f t="shared" si="1"/>
        <v>10.1244</v>
      </c>
      <c r="E13" s="21" t="s">
        <v>13</v>
      </c>
      <c r="F13" s="24">
        <f>ROUNDDOWN(D13,)</f>
        <v>10</v>
      </c>
      <c r="G13" s="12">
        <f>B13-F13</f>
        <v>2</v>
      </c>
    </row>
    <row r="14" spans="1:7" ht="15.75" thickBot="1" x14ac:dyDescent="0.3">
      <c r="A14" s="191"/>
      <c r="B14" s="175"/>
      <c r="C14" s="165"/>
      <c r="D14" s="100"/>
      <c r="E14" s="27" t="s">
        <v>14</v>
      </c>
      <c r="F14" s="28">
        <f>ROUNDUP(D13,)</f>
        <v>11</v>
      </c>
      <c r="G14" s="29">
        <f>B13-F14</f>
        <v>1</v>
      </c>
    </row>
    <row r="15" spans="1:7" x14ac:dyDescent="0.25">
      <c r="A15" s="137" t="s">
        <v>9</v>
      </c>
      <c r="B15" s="83">
        <f>14</f>
        <v>14</v>
      </c>
      <c r="C15" s="164">
        <f t="shared" ref="C15" si="3">0.8437</f>
        <v>0.84370000000000001</v>
      </c>
      <c r="D15" s="87">
        <f t="shared" si="1"/>
        <v>11.8118</v>
      </c>
      <c r="E15" s="21" t="s">
        <v>13</v>
      </c>
      <c r="F15" s="24">
        <f>ROUNDDOWN(D15,)</f>
        <v>11</v>
      </c>
      <c r="G15" s="12">
        <f>B15-F15</f>
        <v>3</v>
      </c>
    </row>
    <row r="16" spans="1:7" ht="15.75" thickBot="1" x14ac:dyDescent="0.3">
      <c r="A16" s="138"/>
      <c r="B16" s="163"/>
      <c r="C16" s="165"/>
      <c r="D16" s="88"/>
      <c r="E16" s="27" t="s">
        <v>14</v>
      </c>
      <c r="F16" s="28">
        <f>ROUNDUP(D15,)</f>
        <v>12</v>
      </c>
      <c r="G16" s="29">
        <f>B15-F16</f>
        <v>2</v>
      </c>
    </row>
    <row r="17" spans="1:7" x14ac:dyDescent="0.25">
      <c r="A17" s="138"/>
      <c r="B17" s="188">
        <f>16</f>
        <v>16</v>
      </c>
      <c r="C17" s="164">
        <f t="shared" ref="C17" si="4">0.8437</f>
        <v>0.84370000000000001</v>
      </c>
      <c r="D17" s="119">
        <f t="shared" si="1"/>
        <v>13.4992</v>
      </c>
      <c r="E17" s="21" t="s">
        <v>13</v>
      </c>
      <c r="F17" s="24">
        <f>ROUNDDOWN(D17,)</f>
        <v>13</v>
      </c>
      <c r="G17" s="12">
        <f>B17-F17</f>
        <v>3</v>
      </c>
    </row>
    <row r="18" spans="1:7" ht="15.75" thickBot="1" x14ac:dyDescent="0.3">
      <c r="A18" s="138"/>
      <c r="B18" s="189"/>
      <c r="C18" s="165"/>
      <c r="D18" s="100"/>
      <c r="E18" s="27" t="s">
        <v>14</v>
      </c>
      <c r="F18" s="28">
        <f>ROUNDUP(D17,)</f>
        <v>14</v>
      </c>
      <c r="G18" s="29">
        <f>B17-F18</f>
        <v>2</v>
      </c>
    </row>
    <row r="19" spans="1:7" x14ac:dyDescent="0.25">
      <c r="A19" s="138"/>
      <c r="B19" s="83">
        <f>18</f>
        <v>18</v>
      </c>
      <c r="C19" s="164">
        <f t="shared" ref="C19" si="5">0.8437</f>
        <v>0.84370000000000001</v>
      </c>
      <c r="D19" s="87">
        <f t="shared" si="1"/>
        <v>15.1866</v>
      </c>
      <c r="E19" s="21" t="s">
        <v>13</v>
      </c>
      <c r="F19" s="24">
        <f t="shared" ref="F19:F25" si="6">ROUNDDOWN(D19,)</f>
        <v>15</v>
      </c>
      <c r="G19" s="12">
        <f t="shared" ref="G19:G25" si="7">B19-F19</f>
        <v>3</v>
      </c>
    </row>
    <row r="20" spans="1:7" ht="15.75" thickBot="1" x14ac:dyDescent="0.3">
      <c r="A20" s="138"/>
      <c r="B20" s="84"/>
      <c r="C20" s="165"/>
      <c r="D20" s="88"/>
      <c r="E20" s="27" t="s">
        <v>14</v>
      </c>
      <c r="F20" s="28">
        <f t="shared" ref="F20:F26" si="8">ROUNDUP(D19,)</f>
        <v>16</v>
      </c>
      <c r="G20" s="29">
        <f t="shared" ref="G20:G26" si="9">B19-F20</f>
        <v>2</v>
      </c>
    </row>
    <row r="21" spans="1:7" x14ac:dyDescent="0.25">
      <c r="A21" s="138"/>
      <c r="B21" s="188">
        <f>20</f>
        <v>20</v>
      </c>
      <c r="C21" s="164">
        <f t="shared" ref="C21" si="10">0.8437</f>
        <v>0.84370000000000001</v>
      </c>
      <c r="D21" s="119">
        <f t="shared" si="1"/>
        <v>16.873999999999999</v>
      </c>
      <c r="E21" s="21" t="s">
        <v>13</v>
      </c>
      <c r="F21" s="24">
        <f t="shared" si="6"/>
        <v>16</v>
      </c>
      <c r="G21" s="12">
        <f t="shared" si="7"/>
        <v>4</v>
      </c>
    </row>
    <row r="22" spans="1:7" ht="15.75" thickBot="1" x14ac:dyDescent="0.3">
      <c r="A22" s="138"/>
      <c r="B22" s="189"/>
      <c r="C22" s="165"/>
      <c r="D22" s="100"/>
      <c r="E22" s="27" t="s">
        <v>14</v>
      </c>
      <c r="F22" s="28">
        <f t="shared" si="8"/>
        <v>17</v>
      </c>
      <c r="G22" s="29">
        <f t="shared" si="9"/>
        <v>3</v>
      </c>
    </row>
    <row r="23" spans="1:7" x14ac:dyDescent="0.25">
      <c r="A23" s="138"/>
      <c r="B23" s="184">
        <f>22</f>
        <v>22</v>
      </c>
      <c r="C23" s="164">
        <f t="shared" ref="C23" si="11">0.8437</f>
        <v>0.84370000000000001</v>
      </c>
      <c r="D23" s="87">
        <f t="shared" si="1"/>
        <v>18.561399999999999</v>
      </c>
      <c r="E23" s="21" t="s">
        <v>13</v>
      </c>
      <c r="F23" s="24">
        <f t="shared" si="6"/>
        <v>18</v>
      </c>
      <c r="G23" s="12">
        <f t="shared" si="7"/>
        <v>4</v>
      </c>
    </row>
    <row r="24" spans="1:7" ht="15.75" thickBot="1" x14ac:dyDescent="0.3">
      <c r="A24" s="138"/>
      <c r="B24" s="185"/>
      <c r="C24" s="165"/>
      <c r="D24" s="88"/>
      <c r="E24" s="27" t="s">
        <v>14</v>
      </c>
      <c r="F24" s="28">
        <f t="shared" si="8"/>
        <v>19</v>
      </c>
      <c r="G24" s="29">
        <f t="shared" si="9"/>
        <v>3</v>
      </c>
    </row>
    <row r="25" spans="1:7" x14ac:dyDescent="0.25">
      <c r="A25" s="138"/>
      <c r="B25" s="186">
        <f>24</f>
        <v>24</v>
      </c>
      <c r="C25" s="164">
        <f t="shared" ref="C25" si="12">0.8437</f>
        <v>0.84370000000000001</v>
      </c>
      <c r="D25" s="119">
        <f t="shared" si="1"/>
        <v>20.248799999999999</v>
      </c>
      <c r="E25" s="21" t="s">
        <v>13</v>
      </c>
      <c r="F25" s="24">
        <f t="shared" si="6"/>
        <v>20</v>
      </c>
      <c r="G25" s="12">
        <f t="shared" si="7"/>
        <v>4</v>
      </c>
    </row>
    <row r="26" spans="1:7" ht="15.75" thickBot="1" x14ac:dyDescent="0.3">
      <c r="A26" s="139"/>
      <c r="B26" s="187"/>
      <c r="C26" s="165"/>
      <c r="D26" s="100"/>
      <c r="E26" s="27" t="s">
        <v>14</v>
      </c>
      <c r="F26" s="28">
        <f t="shared" si="8"/>
        <v>21</v>
      </c>
      <c r="G26" s="29">
        <f t="shared" si="9"/>
        <v>3</v>
      </c>
    </row>
    <row r="35" spans="4:10" x14ac:dyDescent="0.25">
      <c r="D35" s="152"/>
      <c r="E35" s="152"/>
      <c r="F35" s="152"/>
      <c r="G35" s="152"/>
      <c r="H35" s="152"/>
      <c r="I35" s="152"/>
      <c r="J35" s="152"/>
    </row>
  </sheetData>
  <mergeCells count="41">
    <mergeCell ref="A7:A8"/>
    <mergeCell ref="B7:B8"/>
    <mergeCell ref="C7:C8"/>
    <mergeCell ref="D7:D8"/>
    <mergeCell ref="D25:D26"/>
    <mergeCell ref="B23:B24"/>
    <mergeCell ref="B25:B26"/>
    <mergeCell ref="D17:D18"/>
    <mergeCell ref="B21:B22"/>
    <mergeCell ref="C21:C22"/>
    <mergeCell ref="D21:D22"/>
    <mergeCell ref="B17:B18"/>
    <mergeCell ref="B19:B20"/>
    <mergeCell ref="C17:C18"/>
    <mergeCell ref="C19:C20"/>
    <mergeCell ref="A13:A14"/>
    <mergeCell ref="A9:A12"/>
    <mergeCell ref="A15:A26"/>
    <mergeCell ref="C23:C24"/>
    <mergeCell ref="C25:C26"/>
    <mergeCell ref="D23:D24"/>
    <mergeCell ref="B9:B10"/>
    <mergeCell ref="C13:C14"/>
    <mergeCell ref="C9:C10"/>
    <mergeCell ref="D9:D10"/>
    <mergeCell ref="D11:D12"/>
    <mergeCell ref="B13:B14"/>
    <mergeCell ref="B11:B12"/>
    <mergeCell ref="C11:C12"/>
    <mergeCell ref="D35:J35"/>
    <mergeCell ref="B15:B16"/>
    <mergeCell ref="D13:D14"/>
    <mergeCell ref="D15:D16"/>
    <mergeCell ref="C15:C16"/>
    <mergeCell ref="D19:D20"/>
    <mergeCell ref="A1:G1"/>
    <mergeCell ref="F3:G3"/>
    <mergeCell ref="A5:A6"/>
    <mergeCell ref="B5:B6"/>
    <mergeCell ref="C5:C6"/>
    <mergeCell ref="D5:D6"/>
  </mergeCells>
  <printOptions horizontalCentered="1"/>
  <pageMargins left="0.70866141732283472" right="0.70866141732283472" top="1.1417322834645669" bottom="0.15748031496062992" header="0.31496062992125984" footer="0.31496062992125984"/>
  <pageSetup paperSize="9" orientation="landscape" r:id="rId1"/>
  <headerFooter>
    <oddHeader>&amp;C&amp;"-,Gras"Fiche n°3 Exemple de répartition F/H
 pour les listes incomplètes/complètes /excédentaires</oddHeader>
    <oddFooter>&amp;CDGCL/FP2/14/03/2018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G29"/>
  <sheetViews>
    <sheetView workbookViewId="0">
      <selection activeCell="B33" sqref="B33"/>
    </sheetView>
  </sheetViews>
  <sheetFormatPr baseColWidth="10" defaultRowHeight="15" x14ac:dyDescent="0.25"/>
  <cols>
    <col min="1" max="1" width="21.5703125" customWidth="1"/>
    <col min="2" max="2" width="19" customWidth="1"/>
    <col min="3" max="3" width="15.42578125" customWidth="1"/>
    <col min="4" max="4" width="15" customWidth="1"/>
    <col min="5" max="5" width="17.7109375" customWidth="1"/>
    <col min="6" max="6" width="15.28515625" customWidth="1"/>
    <col min="7" max="7" width="16.42578125" customWidth="1"/>
  </cols>
  <sheetData>
    <row r="1" spans="1:7" ht="39.75" customHeight="1" x14ac:dyDescent="0.25">
      <c r="A1" s="73" t="s">
        <v>41</v>
      </c>
      <c r="B1" s="73"/>
      <c r="C1" s="73"/>
      <c r="D1" s="73"/>
      <c r="E1" s="73"/>
      <c r="F1" s="73"/>
      <c r="G1" s="73"/>
    </row>
    <row r="2" spans="1:7" ht="30.75" customHeight="1" thickBot="1" x14ac:dyDescent="0.3"/>
    <row r="3" spans="1:7" x14ac:dyDescent="0.25">
      <c r="F3" s="192" t="s">
        <v>15</v>
      </c>
      <c r="G3" s="193"/>
    </row>
    <row r="4" spans="1:7" x14ac:dyDescent="0.25">
      <c r="A4" s="76" t="s">
        <v>23</v>
      </c>
      <c r="B4" s="77" t="s">
        <v>25</v>
      </c>
      <c r="C4" s="77" t="s">
        <v>26</v>
      </c>
      <c r="D4" s="77" t="s">
        <v>19</v>
      </c>
      <c r="E4" s="77" t="s">
        <v>20</v>
      </c>
      <c r="F4" s="82" t="s">
        <v>11</v>
      </c>
      <c r="G4" s="82" t="s">
        <v>12</v>
      </c>
    </row>
    <row r="5" spans="1:7" x14ac:dyDescent="0.25">
      <c r="A5" s="76"/>
      <c r="B5" s="78"/>
      <c r="C5" s="78"/>
      <c r="D5" s="78"/>
      <c r="E5" s="78"/>
      <c r="F5" s="82"/>
      <c r="G5" s="82"/>
    </row>
    <row r="6" spans="1:7" ht="21.75" customHeight="1" x14ac:dyDescent="0.25">
      <c r="A6" s="76"/>
      <c r="B6" s="78"/>
      <c r="C6" s="78"/>
      <c r="D6" s="78"/>
      <c r="E6" s="78"/>
      <c r="F6" s="82"/>
      <c r="G6" s="82"/>
    </row>
    <row r="7" spans="1:7" ht="15.75" thickBot="1" x14ac:dyDescent="0.3">
      <c r="A7" s="77"/>
      <c r="B7" s="78"/>
      <c r="C7" s="78"/>
      <c r="D7" s="78"/>
      <c r="E7" s="79"/>
      <c r="F7" s="82"/>
      <c r="G7" s="82"/>
    </row>
    <row r="8" spans="1:7" x14ac:dyDescent="0.25">
      <c r="A8" s="132" t="s">
        <v>42</v>
      </c>
      <c r="B8" s="169">
        <f>8</f>
        <v>8</v>
      </c>
      <c r="C8" s="164">
        <v>0.66</v>
      </c>
      <c r="D8" s="171">
        <f>B8*C8</f>
        <v>5.28</v>
      </c>
      <c r="E8" s="65" t="s">
        <v>13</v>
      </c>
      <c r="F8" s="52">
        <f>ROUNDDOWN(D8,)</f>
        <v>5</v>
      </c>
      <c r="G8" s="53">
        <f>B8-F8</f>
        <v>3</v>
      </c>
    </row>
    <row r="9" spans="1:7" ht="15.75" thickBot="1" x14ac:dyDescent="0.3">
      <c r="A9" s="132"/>
      <c r="B9" s="170"/>
      <c r="C9" s="165"/>
      <c r="D9" s="131"/>
      <c r="E9" s="48" t="s">
        <v>14</v>
      </c>
      <c r="F9" s="54">
        <f>ROUNDUP(D8,)</f>
        <v>6</v>
      </c>
      <c r="G9" s="55">
        <f>B8-F9</f>
        <v>2</v>
      </c>
    </row>
    <row r="10" spans="1:7" x14ac:dyDescent="0.25">
      <c r="A10" s="203" t="s">
        <v>7</v>
      </c>
      <c r="B10" s="198">
        <f>10</f>
        <v>10</v>
      </c>
      <c r="C10" s="200">
        <f>0.66</f>
        <v>0.66</v>
      </c>
      <c r="D10" s="172">
        <f t="shared" ref="D10:D28" si="0">B10*C10</f>
        <v>6.6000000000000005</v>
      </c>
      <c r="E10" s="65" t="s">
        <v>13</v>
      </c>
      <c r="F10" s="66">
        <f>ROUNDDOWN(D10,)</f>
        <v>6</v>
      </c>
      <c r="G10" s="63">
        <f>B10-F10</f>
        <v>4</v>
      </c>
    </row>
    <row r="11" spans="1:7" ht="15.75" thickBot="1" x14ac:dyDescent="0.3">
      <c r="A11" s="203"/>
      <c r="B11" s="199"/>
      <c r="C11" s="201"/>
      <c r="D11" s="173"/>
      <c r="E11" s="48" t="s">
        <v>14</v>
      </c>
      <c r="F11" s="54">
        <f>ROUNDUP(D10,)</f>
        <v>7</v>
      </c>
      <c r="G11" s="55">
        <f>B10-F11</f>
        <v>3</v>
      </c>
    </row>
    <row r="12" spans="1:7" x14ac:dyDescent="0.25">
      <c r="A12" s="203"/>
      <c r="B12" s="202">
        <f>12</f>
        <v>12</v>
      </c>
      <c r="C12" s="164">
        <f>0.66</f>
        <v>0.66</v>
      </c>
      <c r="D12" s="171">
        <f t="shared" si="0"/>
        <v>7.92</v>
      </c>
      <c r="E12" s="65" t="s">
        <v>13</v>
      </c>
      <c r="F12" s="66">
        <f>ROUNDDOWN(D12,)</f>
        <v>7</v>
      </c>
      <c r="G12" s="63">
        <f>B12-F12</f>
        <v>5</v>
      </c>
    </row>
    <row r="13" spans="1:7" ht="15.75" thickBot="1" x14ac:dyDescent="0.3">
      <c r="A13" s="204"/>
      <c r="B13" s="125"/>
      <c r="C13" s="165"/>
      <c r="D13" s="131"/>
      <c r="E13" s="48" t="s">
        <v>14</v>
      </c>
      <c r="F13" s="54">
        <f>ROUNDUP(D12,)</f>
        <v>8</v>
      </c>
      <c r="G13" s="55">
        <f>B12-F13</f>
        <v>4</v>
      </c>
    </row>
    <row r="14" spans="1:7" x14ac:dyDescent="0.25">
      <c r="A14" s="137" t="s">
        <v>8</v>
      </c>
      <c r="B14" s="144">
        <f>14</f>
        <v>14</v>
      </c>
      <c r="C14" s="196">
        <f>0.66</f>
        <v>0.66</v>
      </c>
      <c r="D14" s="146">
        <f>B14*C14</f>
        <v>9.24</v>
      </c>
      <c r="E14" s="34" t="s">
        <v>13</v>
      </c>
      <c r="F14" s="32">
        <f>ROUNDDOWN(D14,)</f>
        <v>9</v>
      </c>
      <c r="G14" s="12">
        <f>B14-F14</f>
        <v>5</v>
      </c>
    </row>
    <row r="15" spans="1:7" ht="15.75" thickBot="1" x14ac:dyDescent="0.3">
      <c r="A15" s="139"/>
      <c r="B15" s="195"/>
      <c r="C15" s="197"/>
      <c r="D15" s="205"/>
      <c r="E15" s="26" t="s">
        <v>14</v>
      </c>
      <c r="F15" s="33">
        <f>ROUNDUP(D14,)</f>
        <v>10</v>
      </c>
      <c r="G15" s="29">
        <f>B14-F15</f>
        <v>4</v>
      </c>
    </row>
    <row r="16" spans="1:7" x14ac:dyDescent="0.25">
      <c r="A16" s="137" t="s">
        <v>9</v>
      </c>
      <c r="B16" s="188">
        <f>16</f>
        <v>16</v>
      </c>
      <c r="C16" s="194">
        <f>0.66</f>
        <v>0.66</v>
      </c>
      <c r="D16" s="119">
        <f t="shared" si="0"/>
        <v>10.56</v>
      </c>
      <c r="E16" s="25" t="s">
        <v>13</v>
      </c>
      <c r="F16" s="32">
        <f>ROUNDDOWN(D16,)</f>
        <v>10</v>
      </c>
      <c r="G16" s="12">
        <f>B16-F16</f>
        <v>6</v>
      </c>
    </row>
    <row r="17" spans="1:7" ht="15.75" thickBot="1" x14ac:dyDescent="0.3">
      <c r="A17" s="138"/>
      <c r="B17" s="189"/>
      <c r="C17" s="98"/>
      <c r="D17" s="100"/>
      <c r="E17" s="26" t="s">
        <v>14</v>
      </c>
      <c r="F17" s="33">
        <f>ROUNDUP(D16,)</f>
        <v>11</v>
      </c>
      <c r="G17" s="29">
        <f>B16-F17</f>
        <v>5</v>
      </c>
    </row>
    <row r="18" spans="1:7" x14ac:dyDescent="0.25">
      <c r="A18" s="138"/>
      <c r="B18" s="83">
        <f>18</f>
        <v>18</v>
      </c>
      <c r="C18" s="85">
        <f t="shared" ref="C18:C28" si="1">0.66</f>
        <v>0.66</v>
      </c>
      <c r="D18" s="87">
        <f t="shared" si="0"/>
        <v>11.88</v>
      </c>
      <c r="E18" s="25" t="s">
        <v>13</v>
      </c>
      <c r="F18" s="32">
        <f t="shared" ref="F18:F28" si="2">ROUNDDOWN(D18,)</f>
        <v>11</v>
      </c>
      <c r="G18" s="12">
        <f t="shared" ref="G18:G28" si="3">B18-F18</f>
        <v>7</v>
      </c>
    </row>
    <row r="19" spans="1:7" ht="15.75" thickBot="1" x14ac:dyDescent="0.3">
      <c r="A19" s="138"/>
      <c r="B19" s="84"/>
      <c r="C19" s="86"/>
      <c r="D19" s="88"/>
      <c r="E19" s="26" t="s">
        <v>14</v>
      </c>
      <c r="F19" s="33">
        <f t="shared" ref="F19:F29" si="4">ROUNDUP(D18,)</f>
        <v>12</v>
      </c>
      <c r="G19" s="29">
        <f t="shared" ref="G19:G29" si="5">B18-F19</f>
        <v>6</v>
      </c>
    </row>
    <row r="20" spans="1:7" x14ac:dyDescent="0.25">
      <c r="A20" s="138"/>
      <c r="B20" s="188">
        <f>20</f>
        <v>20</v>
      </c>
      <c r="C20" s="194">
        <f t="shared" si="1"/>
        <v>0.66</v>
      </c>
      <c r="D20" s="119">
        <f t="shared" si="0"/>
        <v>13.200000000000001</v>
      </c>
      <c r="E20" s="25" t="s">
        <v>13</v>
      </c>
      <c r="F20" s="32">
        <f t="shared" si="2"/>
        <v>13</v>
      </c>
      <c r="G20" s="12">
        <f t="shared" si="3"/>
        <v>7</v>
      </c>
    </row>
    <row r="21" spans="1:7" ht="15.75" thickBot="1" x14ac:dyDescent="0.3">
      <c r="A21" s="138"/>
      <c r="B21" s="189"/>
      <c r="C21" s="98"/>
      <c r="D21" s="100"/>
      <c r="E21" s="26" t="s">
        <v>14</v>
      </c>
      <c r="F21" s="33">
        <f t="shared" si="4"/>
        <v>14</v>
      </c>
      <c r="G21" s="29">
        <f t="shared" si="5"/>
        <v>6</v>
      </c>
    </row>
    <row r="22" spans="1:7" x14ac:dyDescent="0.25">
      <c r="A22" s="138"/>
      <c r="B22" s="184">
        <f>22</f>
        <v>22</v>
      </c>
      <c r="C22" s="85">
        <f t="shared" si="1"/>
        <v>0.66</v>
      </c>
      <c r="D22" s="87">
        <f t="shared" si="0"/>
        <v>14.520000000000001</v>
      </c>
      <c r="E22" s="25" t="s">
        <v>13</v>
      </c>
      <c r="F22" s="32">
        <f t="shared" si="2"/>
        <v>14</v>
      </c>
      <c r="G22" s="12">
        <f t="shared" si="3"/>
        <v>8</v>
      </c>
    </row>
    <row r="23" spans="1:7" ht="15.75" thickBot="1" x14ac:dyDescent="0.3">
      <c r="A23" s="138"/>
      <c r="B23" s="185"/>
      <c r="C23" s="86"/>
      <c r="D23" s="88"/>
      <c r="E23" s="26" t="s">
        <v>14</v>
      </c>
      <c r="F23" s="33">
        <f t="shared" si="4"/>
        <v>15</v>
      </c>
      <c r="G23" s="29">
        <f t="shared" si="5"/>
        <v>7</v>
      </c>
    </row>
    <row r="24" spans="1:7" x14ac:dyDescent="0.25">
      <c r="A24" s="138"/>
      <c r="B24" s="186">
        <f>24</f>
        <v>24</v>
      </c>
      <c r="C24" s="194">
        <f t="shared" si="1"/>
        <v>0.66</v>
      </c>
      <c r="D24" s="119">
        <f t="shared" si="0"/>
        <v>15.84</v>
      </c>
      <c r="E24" s="25" t="s">
        <v>13</v>
      </c>
      <c r="F24" s="32">
        <f t="shared" si="2"/>
        <v>15</v>
      </c>
      <c r="G24" s="12">
        <f t="shared" si="3"/>
        <v>9</v>
      </c>
    </row>
    <row r="25" spans="1:7" ht="15.75" thickBot="1" x14ac:dyDescent="0.3">
      <c r="A25" s="138"/>
      <c r="B25" s="187"/>
      <c r="C25" s="98"/>
      <c r="D25" s="100"/>
      <c r="E25" s="26" t="s">
        <v>14</v>
      </c>
      <c r="F25" s="33">
        <f t="shared" si="4"/>
        <v>16</v>
      </c>
      <c r="G25" s="29">
        <f t="shared" si="5"/>
        <v>8</v>
      </c>
    </row>
    <row r="26" spans="1:7" x14ac:dyDescent="0.25">
      <c r="A26" s="138"/>
      <c r="B26" s="206">
        <f>26</f>
        <v>26</v>
      </c>
      <c r="C26" s="85">
        <f t="shared" si="1"/>
        <v>0.66</v>
      </c>
      <c r="D26" s="87">
        <f t="shared" si="0"/>
        <v>17.16</v>
      </c>
      <c r="E26" s="25" t="s">
        <v>13</v>
      </c>
      <c r="F26" s="32">
        <f t="shared" si="2"/>
        <v>17</v>
      </c>
      <c r="G26" s="12">
        <f t="shared" si="3"/>
        <v>9</v>
      </c>
    </row>
    <row r="27" spans="1:7" ht="15.75" thickBot="1" x14ac:dyDescent="0.3">
      <c r="A27" s="138"/>
      <c r="B27" s="207"/>
      <c r="C27" s="86"/>
      <c r="D27" s="88"/>
      <c r="E27" s="26" t="s">
        <v>14</v>
      </c>
      <c r="F27" s="33">
        <f t="shared" si="4"/>
        <v>18</v>
      </c>
      <c r="G27" s="29">
        <f t="shared" si="5"/>
        <v>8</v>
      </c>
    </row>
    <row r="28" spans="1:7" x14ac:dyDescent="0.25">
      <c r="A28" s="138"/>
      <c r="B28" s="208">
        <f>28</f>
        <v>28</v>
      </c>
      <c r="C28" s="210">
        <f t="shared" si="1"/>
        <v>0.66</v>
      </c>
      <c r="D28" s="119">
        <f t="shared" si="0"/>
        <v>18.48</v>
      </c>
      <c r="E28" s="25" t="s">
        <v>13</v>
      </c>
      <c r="F28" s="32">
        <f t="shared" si="2"/>
        <v>18</v>
      </c>
      <c r="G28" s="12">
        <f t="shared" si="3"/>
        <v>10</v>
      </c>
    </row>
    <row r="29" spans="1:7" ht="15.75" thickBot="1" x14ac:dyDescent="0.3">
      <c r="A29" s="139"/>
      <c r="B29" s="209"/>
      <c r="C29" s="211"/>
      <c r="D29" s="100"/>
      <c r="E29" s="26" t="s">
        <v>14</v>
      </c>
      <c r="F29" s="33">
        <f t="shared" si="4"/>
        <v>19</v>
      </c>
      <c r="G29" s="29">
        <f t="shared" si="5"/>
        <v>9</v>
      </c>
    </row>
  </sheetData>
  <mergeCells count="46">
    <mergeCell ref="A10:A13"/>
    <mergeCell ref="D14:D15"/>
    <mergeCell ref="B20:B21"/>
    <mergeCell ref="B26:B27"/>
    <mergeCell ref="B28:B29"/>
    <mergeCell ref="C26:C27"/>
    <mergeCell ref="C28:C29"/>
    <mergeCell ref="D26:D27"/>
    <mergeCell ref="D28:D29"/>
    <mergeCell ref="B18:B19"/>
    <mergeCell ref="C18:C19"/>
    <mergeCell ref="B24:B25"/>
    <mergeCell ref="C24:C25"/>
    <mergeCell ref="D24:D25"/>
    <mergeCell ref="A14:A15"/>
    <mergeCell ref="A16:A29"/>
    <mergeCell ref="B14:B15"/>
    <mergeCell ref="C14:C15"/>
    <mergeCell ref="D12:D13"/>
    <mergeCell ref="B10:B11"/>
    <mergeCell ref="C20:C21"/>
    <mergeCell ref="D20:D21"/>
    <mergeCell ref="C10:C11"/>
    <mergeCell ref="D10:D11"/>
    <mergeCell ref="B12:B13"/>
    <mergeCell ref="C12:C13"/>
    <mergeCell ref="B22:B23"/>
    <mergeCell ref="C22:C23"/>
    <mergeCell ref="D22:D23"/>
    <mergeCell ref="B16:B17"/>
    <mergeCell ref="C16:C17"/>
    <mergeCell ref="D16:D17"/>
    <mergeCell ref="D18:D19"/>
    <mergeCell ref="A1:G1"/>
    <mergeCell ref="C4:C7"/>
    <mergeCell ref="D4:D7"/>
    <mergeCell ref="E4:E7"/>
    <mergeCell ref="F4:F7"/>
    <mergeCell ref="G4:G7"/>
    <mergeCell ref="F3:G3"/>
    <mergeCell ref="B8:B9"/>
    <mergeCell ref="C8:C9"/>
    <mergeCell ref="D8:D9"/>
    <mergeCell ref="A4:A7"/>
    <mergeCell ref="B4:B7"/>
    <mergeCell ref="A8:A9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30"/>
  <sheetViews>
    <sheetView tabSelected="1" topLeftCell="A4" workbookViewId="0">
      <selection activeCell="A32" sqref="A32"/>
    </sheetView>
  </sheetViews>
  <sheetFormatPr baseColWidth="10" defaultRowHeight="15" x14ac:dyDescent="0.25"/>
  <cols>
    <col min="1" max="1" width="22.42578125" customWidth="1"/>
    <col min="2" max="2" width="14.140625" customWidth="1"/>
    <col min="3" max="3" width="13.140625" customWidth="1"/>
    <col min="4" max="4" width="13.5703125" customWidth="1"/>
    <col min="5" max="5" width="15.85546875" customWidth="1"/>
    <col min="6" max="6" width="18.7109375" customWidth="1"/>
    <col min="7" max="7" width="16.85546875" customWidth="1"/>
  </cols>
  <sheetData>
    <row r="1" spans="1:7" ht="41.25" customHeight="1" x14ac:dyDescent="0.25">
      <c r="A1" s="73" t="s">
        <v>45</v>
      </c>
      <c r="B1" s="73"/>
      <c r="C1" s="73"/>
      <c r="D1" s="73"/>
      <c r="E1" s="73"/>
      <c r="F1" s="73"/>
      <c r="G1" s="73"/>
    </row>
    <row r="2" spans="1:7" ht="15.75" thickBot="1" x14ac:dyDescent="0.3"/>
    <row r="3" spans="1:7" ht="29.25" customHeight="1" thickBot="1" x14ac:dyDescent="0.3">
      <c r="A3" s="9"/>
      <c r="B3" s="9"/>
      <c r="C3" s="9"/>
      <c r="D3" s="9"/>
      <c r="E3" s="10"/>
      <c r="F3" s="153" t="s">
        <v>15</v>
      </c>
      <c r="G3" s="154"/>
    </row>
    <row r="4" spans="1:7" ht="75.75" thickBot="1" x14ac:dyDescent="0.3">
      <c r="A4" s="17" t="s">
        <v>18</v>
      </c>
      <c r="B4" s="14" t="s">
        <v>21</v>
      </c>
      <c r="C4" s="15" t="s">
        <v>22</v>
      </c>
      <c r="D4" s="15" t="s">
        <v>19</v>
      </c>
      <c r="E4" s="18" t="s">
        <v>20</v>
      </c>
      <c r="F4" s="14" t="s">
        <v>11</v>
      </c>
      <c r="G4" s="16" t="s">
        <v>12</v>
      </c>
    </row>
    <row r="5" spans="1:7" ht="24" customHeight="1" thickBot="1" x14ac:dyDescent="0.3">
      <c r="A5" s="166" t="s">
        <v>44</v>
      </c>
      <c r="B5" s="228">
        <v>8</v>
      </c>
      <c r="C5" s="213">
        <f>0.7116</f>
        <v>0.71160000000000001</v>
      </c>
      <c r="D5" s="230">
        <f>B5*C5</f>
        <v>5.6928000000000001</v>
      </c>
      <c r="E5" s="65" t="s">
        <v>13</v>
      </c>
      <c r="F5" s="67">
        <f>ROUNDDOWN(D5,0)</f>
        <v>5</v>
      </c>
      <c r="G5" s="68">
        <f>B5-F5</f>
        <v>3</v>
      </c>
    </row>
    <row r="6" spans="1:7" ht="15" customHeight="1" thickBot="1" x14ac:dyDescent="0.3">
      <c r="A6" s="168"/>
      <c r="B6" s="229"/>
      <c r="C6" s="214"/>
      <c r="D6" s="231"/>
      <c r="E6" s="48" t="s">
        <v>14</v>
      </c>
      <c r="F6" s="70">
        <f>ROUNDUP(D5,0)</f>
        <v>6</v>
      </c>
      <c r="G6" s="71">
        <f>B5-F6</f>
        <v>2</v>
      </c>
    </row>
    <row r="7" spans="1:7" ht="24.75" customHeight="1" thickBot="1" x14ac:dyDescent="0.3">
      <c r="A7" s="166" t="s">
        <v>43</v>
      </c>
      <c r="B7" s="224">
        <v>10</v>
      </c>
      <c r="C7" s="213">
        <f>0.7116</f>
        <v>0.71160000000000001</v>
      </c>
      <c r="D7" s="226">
        <f>B7*C7</f>
        <v>7.1159999999999997</v>
      </c>
      <c r="E7" s="65" t="s">
        <v>13</v>
      </c>
      <c r="F7" s="67">
        <f>ROUNDDOWN(D7,0)</f>
        <v>7</v>
      </c>
      <c r="G7" s="69">
        <f>B7-F7</f>
        <v>3</v>
      </c>
    </row>
    <row r="8" spans="1:7" ht="15.75" customHeight="1" thickBot="1" x14ac:dyDescent="0.3">
      <c r="A8" s="168"/>
      <c r="B8" s="225"/>
      <c r="C8" s="214"/>
      <c r="D8" s="227"/>
      <c r="E8" s="48" t="s">
        <v>14</v>
      </c>
      <c r="F8" s="70">
        <f>ROUNDUP(D7,0)</f>
        <v>8</v>
      </c>
      <c r="G8" s="69">
        <f>B7-F8</f>
        <v>2</v>
      </c>
    </row>
    <row r="9" spans="1:7" x14ac:dyDescent="0.25">
      <c r="A9" s="215" t="s">
        <v>7</v>
      </c>
      <c r="B9" s="169">
        <f>12</f>
        <v>12</v>
      </c>
      <c r="C9" s="213">
        <f t="shared" ref="C9" si="0">0.7116</f>
        <v>0.71160000000000001</v>
      </c>
      <c r="D9" s="171">
        <f t="shared" ref="D9:D29" si="1">B9*C9</f>
        <v>8.539200000000001</v>
      </c>
      <c r="E9" s="65" t="s">
        <v>13</v>
      </c>
      <c r="F9" s="66">
        <f>ROUNDDOWN(D9,)</f>
        <v>8</v>
      </c>
      <c r="G9" s="63">
        <f>B9-F9</f>
        <v>4</v>
      </c>
    </row>
    <row r="10" spans="1:7" ht="15.75" thickBot="1" x14ac:dyDescent="0.3">
      <c r="A10" s="216"/>
      <c r="B10" s="212"/>
      <c r="C10" s="214"/>
      <c r="D10" s="131"/>
      <c r="E10" s="48" t="s">
        <v>14</v>
      </c>
      <c r="F10" s="54">
        <f>ROUNDUP(D9,)</f>
        <v>9</v>
      </c>
      <c r="G10" s="55">
        <f>B9-F10</f>
        <v>3</v>
      </c>
    </row>
    <row r="11" spans="1:7" x14ac:dyDescent="0.25">
      <c r="A11" s="216"/>
      <c r="B11" s="218">
        <f>14</f>
        <v>14</v>
      </c>
      <c r="C11" s="213">
        <f t="shared" ref="C11" si="2">0.7116</f>
        <v>0.71160000000000001</v>
      </c>
      <c r="D11" s="220">
        <f>B11*C11</f>
        <v>9.9624000000000006</v>
      </c>
      <c r="E11" s="72" t="s">
        <v>13</v>
      </c>
      <c r="F11" s="66">
        <f>ROUNDDOWN(D11,)</f>
        <v>9</v>
      </c>
      <c r="G11" s="63">
        <f>B11-F11</f>
        <v>5</v>
      </c>
    </row>
    <row r="12" spans="1:7" ht="15.75" thickBot="1" x14ac:dyDescent="0.3">
      <c r="A12" s="217"/>
      <c r="B12" s="218"/>
      <c r="C12" s="214"/>
      <c r="D12" s="221"/>
      <c r="E12" s="48" t="s">
        <v>14</v>
      </c>
      <c r="F12" s="54">
        <f>ROUNDUP(D11,)</f>
        <v>10</v>
      </c>
      <c r="G12" s="55">
        <f>B11-F12</f>
        <v>4</v>
      </c>
    </row>
    <row r="13" spans="1:7" x14ac:dyDescent="0.25">
      <c r="A13" s="137" t="s">
        <v>8</v>
      </c>
      <c r="B13" s="219">
        <f>16</f>
        <v>16</v>
      </c>
      <c r="C13" s="213">
        <f t="shared" ref="C13" si="3">0.7116</f>
        <v>0.71160000000000001</v>
      </c>
      <c r="D13" s="119">
        <f t="shared" si="1"/>
        <v>11.3856</v>
      </c>
      <c r="E13" s="25" t="s">
        <v>13</v>
      </c>
      <c r="F13" s="32">
        <f>ROUNDDOWN(D13,)</f>
        <v>11</v>
      </c>
      <c r="G13" s="12">
        <f>B13-F13</f>
        <v>5</v>
      </c>
    </row>
    <row r="14" spans="1:7" ht="15.75" thickBot="1" x14ac:dyDescent="0.3">
      <c r="A14" s="139"/>
      <c r="B14" s="189"/>
      <c r="C14" s="214"/>
      <c r="D14" s="100"/>
      <c r="E14" s="26" t="s">
        <v>14</v>
      </c>
      <c r="F14" s="33">
        <f>ROUNDUP(D13,)</f>
        <v>12</v>
      </c>
      <c r="G14" s="29">
        <f>B13-F14</f>
        <v>4</v>
      </c>
    </row>
    <row r="15" spans="1:7" x14ac:dyDescent="0.25">
      <c r="A15" s="137" t="s">
        <v>9</v>
      </c>
      <c r="B15" s="83">
        <f>18</f>
        <v>18</v>
      </c>
      <c r="C15" s="213">
        <f t="shared" ref="C15" si="4">0.7116</f>
        <v>0.71160000000000001</v>
      </c>
      <c r="D15" s="87">
        <f t="shared" si="1"/>
        <v>12.8088</v>
      </c>
      <c r="E15" s="25" t="s">
        <v>13</v>
      </c>
      <c r="F15" s="32">
        <f t="shared" ref="F15:F29" si="5">ROUNDDOWN(D15,)</f>
        <v>12</v>
      </c>
      <c r="G15" s="12">
        <f t="shared" ref="G15:G29" si="6">B15-F15</f>
        <v>6</v>
      </c>
    </row>
    <row r="16" spans="1:7" ht="15.75" thickBot="1" x14ac:dyDescent="0.3">
      <c r="A16" s="138"/>
      <c r="B16" s="84"/>
      <c r="C16" s="214"/>
      <c r="D16" s="88"/>
      <c r="E16" s="26" t="s">
        <v>14</v>
      </c>
      <c r="F16" s="33">
        <f t="shared" ref="F16:F30" si="7">ROUNDUP(D15,)</f>
        <v>13</v>
      </c>
      <c r="G16" s="29">
        <f t="shared" ref="G16:G30" si="8">B15-F16</f>
        <v>5</v>
      </c>
    </row>
    <row r="17" spans="1:7" x14ac:dyDescent="0.25">
      <c r="A17" s="138"/>
      <c r="B17" s="188">
        <f>20</f>
        <v>20</v>
      </c>
      <c r="C17" s="213">
        <f t="shared" ref="C17" si="9">0.7116</f>
        <v>0.71160000000000001</v>
      </c>
      <c r="D17" s="119">
        <f t="shared" si="1"/>
        <v>14.231999999999999</v>
      </c>
      <c r="E17" s="25" t="s">
        <v>13</v>
      </c>
      <c r="F17" s="32">
        <f t="shared" si="5"/>
        <v>14</v>
      </c>
      <c r="G17" s="12">
        <f t="shared" si="6"/>
        <v>6</v>
      </c>
    </row>
    <row r="18" spans="1:7" ht="15.75" thickBot="1" x14ac:dyDescent="0.3">
      <c r="A18" s="138"/>
      <c r="B18" s="189"/>
      <c r="C18" s="214"/>
      <c r="D18" s="100"/>
      <c r="E18" s="26" t="s">
        <v>14</v>
      </c>
      <c r="F18" s="33">
        <f t="shared" si="7"/>
        <v>15</v>
      </c>
      <c r="G18" s="29">
        <f t="shared" si="8"/>
        <v>5</v>
      </c>
    </row>
    <row r="19" spans="1:7" x14ac:dyDescent="0.25">
      <c r="A19" s="138"/>
      <c r="B19" s="184">
        <f>22</f>
        <v>22</v>
      </c>
      <c r="C19" s="213">
        <f t="shared" ref="C19" si="10">0.7116</f>
        <v>0.71160000000000001</v>
      </c>
      <c r="D19" s="87">
        <f t="shared" si="1"/>
        <v>15.655200000000001</v>
      </c>
      <c r="E19" s="25" t="s">
        <v>13</v>
      </c>
      <c r="F19" s="32">
        <f t="shared" si="5"/>
        <v>15</v>
      </c>
      <c r="G19" s="12">
        <f t="shared" si="6"/>
        <v>7</v>
      </c>
    </row>
    <row r="20" spans="1:7" ht="15.75" thickBot="1" x14ac:dyDescent="0.3">
      <c r="A20" s="138"/>
      <c r="B20" s="185"/>
      <c r="C20" s="214"/>
      <c r="D20" s="88"/>
      <c r="E20" s="26" t="s">
        <v>14</v>
      </c>
      <c r="F20" s="33">
        <f t="shared" si="7"/>
        <v>16</v>
      </c>
      <c r="G20" s="29">
        <f t="shared" si="8"/>
        <v>6</v>
      </c>
    </row>
    <row r="21" spans="1:7" x14ac:dyDescent="0.25">
      <c r="A21" s="138"/>
      <c r="B21" s="186">
        <f>24</f>
        <v>24</v>
      </c>
      <c r="C21" s="213">
        <f t="shared" ref="C21" si="11">0.7116</f>
        <v>0.71160000000000001</v>
      </c>
      <c r="D21" s="119">
        <f t="shared" si="1"/>
        <v>17.078400000000002</v>
      </c>
      <c r="E21" s="25" t="s">
        <v>13</v>
      </c>
      <c r="F21" s="32">
        <f t="shared" si="5"/>
        <v>17</v>
      </c>
      <c r="G21" s="12">
        <f t="shared" si="6"/>
        <v>7</v>
      </c>
    </row>
    <row r="22" spans="1:7" ht="15.75" thickBot="1" x14ac:dyDescent="0.3">
      <c r="A22" s="138"/>
      <c r="B22" s="187"/>
      <c r="C22" s="214"/>
      <c r="D22" s="100"/>
      <c r="E22" s="26" t="s">
        <v>14</v>
      </c>
      <c r="F22" s="33">
        <f t="shared" si="7"/>
        <v>18</v>
      </c>
      <c r="G22" s="29">
        <f t="shared" si="8"/>
        <v>6</v>
      </c>
    </row>
    <row r="23" spans="1:7" x14ac:dyDescent="0.25">
      <c r="A23" s="138"/>
      <c r="B23" s="206">
        <f>26</f>
        <v>26</v>
      </c>
      <c r="C23" s="213">
        <f t="shared" ref="C23" si="12">0.7116</f>
        <v>0.71160000000000001</v>
      </c>
      <c r="D23" s="87">
        <f t="shared" si="1"/>
        <v>18.5016</v>
      </c>
      <c r="E23" s="25" t="s">
        <v>13</v>
      </c>
      <c r="F23" s="32">
        <f t="shared" si="5"/>
        <v>18</v>
      </c>
      <c r="G23" s="12">
        <f t="shared" si="6"/>
        <v>8</v>
      </c>
    </row>
    <row r="24" spans="1:7" ht="15.75" thickBot="1" x14ac:dyDescent="0.3">
      <c r="A24" s="138"/>
      <c r="B24" s="207"/>
      <c r="C24" s="214"/>
      <c r="D24" s="88"/>
      <c r="E24" s="26" t="s">
        <v>14</v>
      </c>
      <c r="F24" s="33">
        <f t="shared" si="7"/>
        <v>19</v>
      </c>
      <c r="G24" s="29">
        <f t="shared" si="8"/>
        <v>7</v>
      </c>
    </row>
    <row r="25" spans="1:7" x14ac:dyDescent="0.25">
      <c r="A25" s="138"/>
      <c r="B25" s="208">
        <f>28</f>
        <v>28</v>
      </c>
      <c r="C25" s="213">
        <f t="shared" ref="C25" si="13">0.7116</f>
        <v>0.71160000000000001</v>
      </c>
      <c r="D25" s="119">
        <f t="shared" si="1"/>
        <v>19.924800000000001</v>
      </c>
      <c r="E25" s="25" t="s">
        <v>13</v>
      </c>
      <c r="F25" s="32">
        <f t="shared" si="5"/>
        <v>19</v>
      </c>
      <c r="G25" s="12">
        <f t="shared" si="6"/>
        <v>9</v>
      </c>
    </row>
    <row r="26" spans="1:7" ht="15.75" thickBot="1" x14ac:dyDescent="0.3">
      <c r="A26" s="138"/>
      <c r="B26" s="223"/>
      <c r="C26" s="214"/>
      <c r="D26" s="100"/>
      <c r="E26" s="26" t="s">
        <v>14</v>
      </c>
      <c r="F26" s="33">
        <f t="shared" si="7"/>
        <v>20</v>
      </c>
      <c r="G26" s="29">
        <f t="shared" si="8"/>
        <v>8</v>
      </c>
    </row>
    <row r="27" spans="1:7" x14ac:dyDescent="0.25">
      <c r="A27" s="138"/>
      <c r="B27" s="222">
        <f>30</f>
        <v>30</v>
      </c>
      <c r="C27" s="213">
        <f t="shared" ref="C27" si="14">0.7116</f>
        <v>0.71160000000000001</v>
      </c>
      <c r="D27" s="87">
        <f t="shared" si="1"/>
        <v>21.347999999999999</v>
      </c>
      <c r="E27" s="25" t="s">
        <v>13</v>
      </c>
      <c r="F27" s="32">
        <f t="shared" si="5"/>
        <v>21</v>
      </c>
      <c r="G27" s="12">
        <f t="shared" si="6"/>
        <v>9</v>
      </c>
    </row>
    <row r="28" spans="1:7" ht="15.75" thickBot="1" x14ac:dyDescent="0.3">
      <c r="A28" s="138"/>
      <c r="B28" s="222"/>
      <c r="C28" s="214"/>
      <c r="D28" s="88"/>
      <c r="E28" s="26" t="s">
        <v>14</v>
      </c>
      <c r="F28" s="33">
        <f t="shared" si="7"/>
        <v>22</v>
      </c>
      <c r="G28" s="29">
        <f t="shared" si="8"/>
        <v>8</v>
      </c>
    </row>
    <row r="29" spans="1:7" x14ac:dyDescent="0.25">
      <c r="A29" s="138"/>
      <c r="B29" s="186">
        <f>32</f>
        <v>32</v>
      </c>
      <c r="C29" s="213">
        <f t="shared" ref="C29" si="15">0.7116</f>
        <v>0.71160000000000001</v>
      </c>
      <c r="D29" s="119">
        <f t="shared" si="1"/>
        <v>22.7712</v>
      </c>
      <c r="E29" s="25" t="s">
        <v>13</v>
      </c>
      <c r="F29" s="32">
        <f t="shared" si="5"/>
        <v>22</v>
      </c>
      <c r="G29" s="12">
        <f t="shared" si="6"/>
        <v>10</v>
      </c>
    </row>
    <row r="30" spans="1:7" ht="15.75" thickBot="1" x14ac:dyDescent="0.3">
      <c r="A30" s="139"/>
      <c r="B30" s="186"/>
      <c r="C30" s="214"/>
      <c r="D30" s="100"/>
      <c r="E30" s="26" t="s">
        <v>14</v>
      </c>
      <c r="F30" s="33">
        <f t="shared" si="7"/>
        <v>23</v>
      </c>
      <c r="G30" s="29">
        <f t="shared" si="8"/>
        <v>9</v>
      </c>
    </row>
  </sheetData>
  <mergeCells count="46">
    <mergeCell ref="A7:A8"/>
    <mergeCell ref="B7:B8"/>
    <mergeCell ref="C7:C8"/>
    <mergeCell ref="D7:D8"/>
    <mergeCell ref="A5:A6"/>
    <mergeCell ref="B5:B6"/>
    <mergeCell ref="C5:C6"/>
    <mergeCell ref="D5:D6"/>
    <mergeCell ref="D27:D28"/>
    <mergeCell ref="D29:D30"/>
    <mergeCell ref="D11:D12"/>
    <mergeCell ref="B29:B30"/>
    <mergeCell ref="D13:D14"/>
    <mergeCell ref="C23:C24"/>
    <mergeCell ref="C15:C16"/>
    <mergeCell ref="B27:B28"/>
    <mergeCell ref="D15:D16"/>
    <mergeCell ref="B25:B26"/>
    <mergeCell ref="C25:C26"/>
    <mergeCell ref="D25:D26"/>
    <mergeCell ref="B19:B20"/>
    <mergeCell ref="D19:D20"/>
    <mergeCell ref="D17:D18"/>
    <mergeCell ref="B23:B24"/>
    <mergeCell ref="C17:C18"/>
    <mergeCell ref="C13:C14"/>
    <mergeCell ref="B13:B14"/>
    <mergeCell ref="A15:A30"/>
    <mergeCell ref="C19:C20"/>
    <mergeCell ref="C29:C30"/>
    <mergeCell ref="B9:B10"/>
    <mergeCell ref="F3:G3"/>
    <mergeCell ref="A1:G1"/>
    <mergeCell ref="C27:C28"/>
    <mergeCell ref="C11:C12"/>
    <mergeCell ref="C9:C10"/>
    <mergeCell ref="D9:D10"/>
    <mergeCell ref="A9:A12"/>
    <mergeCell ref="D23:D24"/>
    <mergeCell ref="B15:B16"/>
    <mergeCell ref="B21:B22"/>
    <mergeCell ref="D21:D22"/>
    <mergeCell ref="A13:A14"/>
    <mergeCell ref="B11:B12"/>
    <mergeCell ref="C21:C22"/>
    <mergeCell ref="B17:B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8</vt:i4>
      </vt:variant>
    </vt:vector>
  </HeadingPairs>
  <TitlesOfParts>
    <vt:vector size="8" baseType="lpstr">
      <vt:lpstr>Liste 2 CCP</vt:lpstr>
      <vt:lpstr>Liste 4 CCP</vt:lpstr>
      <vt:lpstr>liste 6</vt:lpstr>
      <vt:lpstr>Liste 8</vt:lpstr>
      <vt:lpstr>Liste 10</vt:lpstr>
      <vt:lpstr>Liste 12</vt:lpstr>
      <vt:lpstr>Liste 14</vt:lpstr>
      <vt:lpstr>Liste 16</vt:lpstr>
    </vt:vector>
  </TitlesOfParts>
  <Company>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Claire FP2</dc:creator>
  <cp:lastModifiedBy>Thomas Laurent</cp:lastModifiedBy>
  <cp:lastPrinted>2018-03-27T13:21:53Z</cp:lastPrinted>
  <dcterms:created xsi:type="dcterms:W3CDTF">2017-12-08T15:48:39Z</dcterms:created>
  <dcterms:modified xsi:type="dcterms:W3CDTF">2022-05-02T07:28:06Z</dcterms:modified>
</cp:coreProperties>
</file>