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ADMINISTRATION GENERALE\Communication\SITE INTERNET\CONTENUS\Gerer_les_rh\Temps_de_travail\Annualisation\"/>
    </mc:Choice>
  </mc:AlternateContent>
  <xr:revisionPtr revIDLastSave="0" documentId="13_ncr:1_{8D62D621-5B9D-4B92-A441-0CA233626B3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lcul temps rémunéré" sheetId="1" r:id="rId1"/>
    <sheet name="calcul temps travaillé" sheetId="2" r:id="rId2"/>
  </sheets>
  <definedNames>
    <definedName name="Z_28A299BC_7DAE_4FF0_A7BC_3E96765F8620_.wvu.Cols" localSheetId="0" hidden="1">'calcul temps rémunéré'!$H:$H</definedName>
    <definedName name="Z_28A299BC_7DAE_4FF0_A7BC_3E96765F8620_.wvu.Cols" localSheetId="1" hidden="1">'calcul temps travaillé'!$H:$H</definedName>
    <definedName name="Z_57673D61_B44E_4450_B2F5_928C22DDA533_.wvu.Cols" localSheetId="0" hidden="1">'calcul temps rémunéré'!$H:$H</definedName>
    <definedName name="Z_57673D61_B44E_4450_B2F5_928C22DDA533_.wvu.Cols" localSheetId="1" hidden="1">'calcul temps travaillé'!$H:$H</definedName>
    <definedName name="Z_64A3AD5F_E512_436E_8B8F_04B51A8A0B7D_.wvu.Cols" localSheetId="0" hidden="1">'calcul temps rémunéré'!$H:$H</definedName>
    <definedName name="Z_64A3AD5F_E512_436E_8B8F_04B51A8A0B7D_.wvu.Cols" localSheetId="1" hidden="1">'calcul temps travaillé'!$H:$H</definedName>
    <definedName name="Z_7B4C428D_0285_4CCF_BEDF_A71558A6BF63_.wvu.Cols" localSheetId="0" hidden="1">'calcul temps rémunéré'!$H:$H</definedName>
    <definedName name="Z_7B4C428D_0285_4CCF_BEDF_A71558A6BF63_.wvu.Cols" localSheetId="1" hidden="1">'calcul temps travaillé'!$H:$H</definedName>
    <definedName name="Z_DC8AFCE6_7BBF_4AF3_8E35_D1248BF5F1C7_.wvu.Cols" localSheetId="0" hidden="1">'calcul temps rémunéré'!$H:$H</definedName>
    <definedName name="Z_DC8AFCE6_7BBF_4AF3_8E35_D1248BF5F1C7_.wvu.Cols" localSheetId="1" hidden="1">'calcul temps travaillé'!$H:$H</definedName>
    <definedName name="Z_FB89CF0C_49EF_4990_828F_618A828DF3B4_.wvu.Cols" localSheetId="0" hidden="1">'calcul temps rémunéré'!$H:$H</definedName>
    <definedName name="Z_FB89CF0C_49EF_4990_828F_618A828DF3B4_.wvu.Cols" localSheetId="1" hidden="1">'calcul temps travaillé'!$H:$H</definedName>
  </definedNames>
  <calcPr calcId="191029"/>
  <customWorkbookViews>
    <customWorkbookView name="Thomas Laurent - Affichage personnalisé" guid="{7B4C428D-0285-4CCF-BEDF-A71558A6BF63}" mergeInterval="0" personalView="1" maximized="1" xWindow="1912" yWindow="-8" windowWidth="1936" windowHeight="1056" activeSheetId="1"/>
    <customWorkbookView name="Véronique Pitoiset - Affichage personnalisé" guid="{DC8AFCE6-7BBF-4AF3-8E35-D1248BF5F1C7}" mergeInterval="0" personalView="1" maximized="1" xWindow="-8" yWindow="-8" windowWidth="1696" windowHeight="1026" activeSheetId="1"/>
    <customWorkbookView name="Frédérique Vernerie - Affichage personnalisé" guid="{64A3AD5F-E512-436E-8B8F-04B51A8A0B7D}" mergeInterval="0" personalView="1" maximized="1" xWindow="-8" yWindow="-8" windowWidth="1696" windowHeight="1026" activeSheetId="1"/>
    <customWorkbookView name="Sylvie Ducommun - Affichage personnalisé" guid="{28A299BC-7DAE-4FF0-A7BC-3E96765F8620}" mergeInterval="0" personalView="1" maximized="1" xWindow="-8" yWindow="-8" windowWidth="1936" windowHeight="1056" activeSheetId="1"/>
    <customWorkbookView name="Shirley Aquilano - Affichage personnalisé" guid="{FB89CF0C-49EF-4990-828F-618A828DF3B4}" mergeInterval="0" personalView="1" maximized="1" xWindow="-8" yWindow="-8" windowWidth="1936" windowHeight="1176" activeSheetId="1"/>
    <customWorkbookView name="Solyne HOWALD CAMPENET - Affichage personnalisé" guid="{57673D61-B44E-4450-B2F5-928C22DDA533}" mergeInterval="0" personalView="1" maximized="1" xWindow="-8" yWindow="-8" windowWidth="1936" windowHeight="1048" activeSheetId="2"/>
  </customWorkbookViews>
</workbook>
</file>

<file path=xl/calcChain.xml><?xml version="1.0" encoding="utf-8"?>
<calcChain xmlns="http://schemas.openxmlformats.org/spreadsheetml/2006/main">
  <c r="J23" i="2" l="1"/>
  <c r="M31" i="1"/>
  <c r="K5" i="2"/>
  <c r="J5" i="2"/>
  <c r="H5" i="2" l="1"/>
  <c r="H7" i="2"/>
  <c r="H15" i="2"/>
  <c r="J15" i="2" s="1"/>
  <c r="J18" i="2"/>
  <c r="D19" i="2"/>
  <c r="F19" i="2"/>
  <c r="H20" i="2"/>
  <c r="J20" i="2"/>
  <c r="H23" i="2"/>
  <c r="H3" i="1"/>
  <c r="M3" i="1" s="1"/>
  <c r="H4" i="1"/>
  <c r="M4" i="1" s="1"/>
  <c r="H5" i="1"/>
  <c r="M5" i="1" s="1"/>
  <c r="H6" i="1"/>
  <c r="M6" i="1" s="1"/>
  <c r="H7" i="1"/>
  <c r="M7" i="1"/>
  <c r="H8" i="1"/>
  <c r="M8" i="1" s="1"/>
  <c r="J9" i="1"/>
  <c r="H11" i="1"/>
  <c r="M11" i="1" s="1"/>
  <c r="H13" i="1"/>
  <c r="H22" i="1"/>
  <c r="M22" i="1"/>
  <c r="M26" i="1"/>
  <c r="H28" i="1"/>
  <c r="M28" i="1"/>
  <c r="H31" i="1"/>
  <c r="J19" i="2" l="1"/>
  <c r="J21" i="2" s="1"/>
  <c r="H9" i="1"/>
  <c r="M9" i="1"/>
  <c r="M15" i="1" s="1"/>
  <c r="D15" i="1" s="1"/>
  <c r="D23" i="1" s="1"/>
  <c r="J17" i="2" l="1"/>
  <c r="J24" i="2"/>
  <c r="D24" i="2" s="1"/>
  <c r="H24" i="2" s="1"/>
  <c r="F24" i="2" s="1"/>
  <c r="H19" i="2"/>
  <c r="D21" i="2"/>
  <c r="H21" i="2" s="1"/>
  <c r="F21" i="2" s="1"/>
  <c r="D17" i="2"/>
  <c r="H17" i="2" s="1"/>
  <c r="F17" i="2" s="1"/>
  <c r="J10" i="2"/>
  <c r="D9" i="1"/>
  <c r="F9" i="1" s="1"/>
  <c r="H15" i="1"/>
  <c r="F15" i="1" s="1"/>
  <c r="F23" i="1" s="1"/>
  <c r="H23" i="1" s="1"/>
  <c r="M23" i="1" s="1"/>
  <c r="D10" i="2" l="1"/>
  <c r="D16" i="2" s="1"/>
  <c r="M24" i="1"/>
  <c r="M25" i="1" s="1"/>
  <c r="H10" i="2" l="1"/>
  <c r="F10" i="2" s="1"/>
  <c r="F16" i="2" s="1"/>
  <c r="H16" i="2" s="1"/>
  <c r="J16" i="2" s="1"/>
  <c r="D25" i="1"/>
  <c r="H25" i="1" s="1"/>
  <c r="F25" i="1" s="1"/>
  <c r="M27" i="1"/>
  <c r="D24" i="1"/>
  <c r="H24" i="1" s="1"/>
  <c r="F24" i="1" s="1"/>
  <c r="D18" i="1" l="1"/>
  <c r="D27" i="1"/>
  <c r="H27" i="1" s="1"/>
  <c r="M18" i="1"/>
  <c r="M30" i="1"/>
  <c r="F27" i="1" l="1"/>
  <c r="F18" i="1"/>
  <c r="D30" i="1"/>
  <c r="H30" i="1" s="1"/>
  <c r="F30" i="1" s="1"/>
  <c r="H18" i="1"/>
</calcChain>
</file>

<file path=xl/sharedStrings.xml><?xml version="1.0" encoding="utf-8"?>
<sst xmlns="http://schemas.openxmlformats.org/spreadsheetml/2006/main" count="198" uniqueCount="80">
  <si>
    <t>heures</t>
  </si>
  <si>
    <t>CALCUL DE LA DUREE HEBDOMADAIRE DES AGENTS A TEMPS NON COMPLET</t>
  </si>
  <si>
    <t>jours</t>
  </si>
  <si>
    <t>Nombre de jours travaillés dans la semaine</t>
  </si>
  <si>
    <t>semaines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</si>
  <si>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</si>
  <si>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</si>
  <si>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</si>
  <si>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</si>
  <si>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</si>
  <si>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</si>
  <si>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</si>
  <si>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</si>
  <si>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</si>
  <si>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</si>
  <si>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Droit à congés en jours</t>
  </si>
  <si>
    <t>Proratisation de la journée de solidarité</t>
  </si>
  <si>
    <t>Nombre d'heures rémunérées annuellement pour un temps complet</t>
  </si>
  <si>
    <t>Nombre d'heures annuelles effectivement travallées (besoin)</t>
  </si>
  <si>
    <t>Nombre de semaines rémunérées annuellement</t>
  </si>
  <si>
    <t>minutes</t>
  </si>
  <si>
    <t>soit : 52 semaines si agent payés toute l'année (fonctionnaire ou contrat annuel) ou nombre de semaines du contrat si contrat&lt;52 semaines</t>
  </si>
  <si>
    <t>en heures et minutes</t>
  </si>
  <si>
    <t>en centièmes</t>
  </si>
  <si>
    <t>Complétez les informations suivantes :</t>
  </si>
  <si>
    <t>Le nombre d'heures à indiquer dans vos actes (délibération de création du poste, arrêté, contrat) est le suivant :</t>
  </si>
  <si>
    <t>Pour information :</t>
  </si>
  <si>
    <t>Nombre d'heures annuelles effectivement travaillées (besoin)</t>
  </si>
  <si>
    <t>ou</t>
  </si>
  <si>
    <t>Durée annuelle du temps de travail + journée de solidarité</t>
  </si>
  <si>
    <t>Nombre moyen d'heures journalières</t>
  </si>
  <si>
    <t>Nombre d'heures hebdomadaires moyenne rémunérées sur l'année ou sur le contrat</t>
  </si>
  <si>
    <t>Le nombre d'heures à réaliser par votre agent est le suivant :</t>
  </si>
  <si>
    <t>lundi</t>
  </si>
  <si>
    <t>mardi</t>
  </si>
  <si>
    <t>mercredi</t>
  </si>
  <si>
    <t>jeudi</t>
  </si>
  <si>
    <t>vendredi</t>
  </si>
  <si>
    <t>samedi</t>
  </si>
  <si>
    <t>Nombre de jours ouvrés (=effectivement travaillés)</t>
  </si>
  <si>
    <t>TOTAL</t>
  </si>
  <si>
    <t>Nombre d'heures effectuées pendant les périodes scolaires :</t>
  </si>
  <si>
    <t>Nombre d'heures par jour</t>
  </si>
  <si>
    <t>lundis</t>
  </si>
  <si>
    <t>mardis</t>
  </si>
  <si>
    <t>mercredis</t>
  </si>
  <si>
    <t>jeudis</t>
  </si>
  <si>
    <t>vendredis</t>
  </si>
  <si>
    <t>samedis</t>
  </si>
  <si>
    <t>heures les lundis</t>
  </si>
  <si>
    <t>heures les mardis</t>
  </si>
  <si>
    <t>heures les mercredis</t>
  </si>
  <si>
    <t>heures les jeudis</t>
  </si>
  <si>
    <t>heures les vendredis</t>
  </si>
  <si>
    <t>heures les samedis</t>
  </si>
  <si>
    <t>heures pendant la période scolaire</t>
  </si>
  <si>
    <t>Nombres d'heures annuelles (en centièmes)</t>
  </si>
  <si>
    <t>heures pendant les vacances scolaires</t>
  </si>
  <si>
    <t>Nombre d'heures effectuées pendant les vacances scolaires :</t>
  </si>
  <si>
    <t>heures pendant l'année scolaire</t>
  </si>
  <si>
    <t>semaine</t>
  </si>
  <si>
    <t>Nombre moyen d'heures rémunéré journalières</t>
  </si>
  <si>
    <t>35 jeudis</t>
  </si>
  <si>
    <r>
      <t>Nombre d'heures rémunérées annuellement</t>
    </r>
    <r>
      <rPr>
        <sz val="9"/>
        <color indexed="10"/>
        <rFont val="Franklin Gothic Book"/>
        <family val="2"/>
      </rPr>
      <t xml:space="preserve"> (journée de solidarité déduite</t>
    </r>
    <r>
      <rPr>
        <sz val="9"/>
        <rFont val="Franklin Gothic Book"/>
        <family val="2"/>
      </rPr>
      <t>)</t>
    </r>
  </si>
  <si>
    <t xml:space="preserve">Vacances scolaires zone A : </t>
  </si>
  <si>
    <t>samedi 17 octobre 2026 au dimanche 1er novembre 2026</t>
  </si>
  <si>
    <t xml:space="preserve">Du 1er Septembre 2026 au 31 Août 2027 : </t>
  </si>
  <si>
    <t>samedi 19 décembre 2026 au dimanche 3 janvier 2027</t>
  </si>
  <si>
    <t>samedi 10 avril 2027 au dimanche 25 avril 2027</t>
  </si>
  <si>
    <t xml:space="preserve">samedi 13 février 2027 au dimanche 28 février 2027 </t>
  </si>
  <si>
    <t>vacances d'été : samedi 3 juillet 2027</t>
  </si>
  <si>
    <t>33 lundis</t>
  </si>
  <si>
    <t>36 mardis</t>
  </si>
  <si>
    <t>35 mercredis</t>
  </si>
  <si>
    <t>35 vendredis</t>
  </si>
  <si>
    <t>30 samedis</t>
  </si>
  <si>
    <t>K</t>
  </si>
  <si>
    <t xml:space="preserve">Nombre de semaines travaillées  (36 semaines scolaires + éventuellement semaines de ménage, à renseigner manuellement). </t>
  </si>
  <si>
    <t>Dont, au titre de la journée de solidarité</t>
  </si>
  <si>
    <t>Nombre d'heures rémunérées annuellement (journée de solidarité déduite)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</si>
</sst>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sz val="9"/>
      <name val="Franklin Gothic Book"/>
      <family val="2"/>
    </font>
    <font>
      <b/>
      <sz val="9"/>
      <name val="Franklin Gothic Book"/>
      <family val="2"/>
    </font>
    <font>
      <i/>
      <sz val="8"/>
      <name val="Franklin Gothic Book"/>
      <family val="2"/>
    </font>
    <font>
      <b/>
      <sz val="10"/>
      <color indexed="10"/>
      <name val="Franklin Gothic Book"/>
      <family val="2"/>
    </font>
    <font>
      <sz val="9"/>
      <name val="Arial"/>
      <family val="2"/>
    </font>
    <font>
      <sz val="12"/>
      <name val="Franklin Gothic Demi"/>
      <family val="2"/>
    </font>
    <font>
      <sz val="9"/>
      <color indexed="10"/>
      <name val="Franklin Gothic Book"/>
      <family val="2"/>
    </font>
    <font>
      <b/>
      <sz val="12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Arial"/>
      <family val="2"/>
    </font>
    <font>
      <b/>
      <sz val="12"/>
      <color theme="6"/>
      <name val="Franklin Gothic Book"/>
      <family val="2"/>
    </font>
    <font>
      <b/>
      <sz val="9"/>
      <color theme="6"/>
      <name val="Franklin Gothic Book"/>
      <family val="2"/>
    </font>
    <font>
      <b/>
      <sz val="10"/>
      <color theme="6"/>
      <name val="Franklin Gothic Book"/>
      <family val="2"/>
    </font>
    <font>
      <sz val="12"/>
      <color theme="6"/>
      <name val="Franklin Gothic Demi"/>
      <family val="2"/>
    </font>
    <font>
      <sz val="8"/>
      <color rgb="FFFF0000"/>
      <name val="Franklin Gothic Book"/>
      <family val="2"/>
    </font>
    <font>
      <i/>
      <sz val="8"/>
      <color rgb="FFFF0000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FF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theme="6"/>
      </left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2" fontId="4" fillId="3" borderId="3" xfId="0" applyNumberFormat="1" applyFont="1" applyFill="1" applyBorder="1" applyAlignment="1">
      <alignment vertical="center" wrapText="1"/>
    </xf>
    <xf numFmtId="1" fontId="16" fillId="3" borderId="0" xfId="0" applyNumberFormat="1" applyFont="1" applyFill="1" applyAlignment="1">
      <alignment horizontal="center" vertical="center" wrapText="1"/>
    </xf>
    <xf numFmtId="2" fontId="4" fillId="2" borderId="2" xfId="0" applyNumberFormat="1" applyFont="1" applyFill="1" applyBorder="1" applyAlignment="1">
      <alignment vertical="center" wrapText="1"/>
    </xf>
    <xf numFmtId="2" fontId="4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4" fillId="5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2" fontId="3" fillId="8" borderId="1" xfId="0" applyNumberFormat="1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2" fontId="4" fillId="6" borderId="4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1" fontId="4" fillId="2" borderId="2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2" fontId="4" fillId="4" borderId="0" xfId="0" applyNumberFormat="1" applyFont="1" applyFill="1" applyBorder="1" applyAlignment="1" applyProtection="1">
      <alignment vertical="center" wrapText="1"/>
      <protection locked="0"/>
    </xf>
    <xf numFmtId="0" fontId="10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 applyProtection="1">
      <alignment horizontal="right" vertical="center" wrapText="1"/>
      <protection locked="0"/>
    </xf>
    <xf numFmtId="1" fontId="4" fillId="4" borderId="8" xfId="0" applyNumberFormat="1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1" fontId="7" fillId="4" borderId="8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8" xfId="0" applyNumberFormat="1" applyFont="1" applyFill="1" applyBorder="1" applyAlignment="1" applyProtection="1">
      <alignment vertical="center" wrapText="1"/>
      <protection locked="0"/>
    </xf>
    <xf numFmtId="2" fontId="4" fillId="4" borderId="8" xfId="0" applyNumberFormat="1" applyFont="1" applyFill="1" applyBorder="1" applyAlignment="1" applyProtection="1">
      <alignment vertical="center" wrapText="1"/>
      <protection locked="0"/>
    </xf>
    <xf numFmtId="0" fontId="10" fillId="4" borderId="9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0" xfId="0" applyNumberFormat="1" applyFont="1" applyFill="1" applyBorder="1" applyAlignment="1" applyProtection="1">
      <alignment vertical="center" wrapText="1"/>
      <protection locked="0"/>
    </xf>
    <xf numFmtId="2" fontId="4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1" fontId="4" fillId="2" borderId="1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10" fillId="4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2" fontId="4" fillId="2" borderId="2" xfId="0" applyNumberFormat="1" applyFont="1" applyFill="1" applyBorder="1" applyAlignment="1" applyProtection="1">
      <alignment vertical="center" wrapText="1"/>
      <protection locked="0"/>
    </xf>
    <xf numFmtId="1" fontId="16" fillId="3" borderId="0" xfId="0" applyNumberFormat="1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2" fontId="4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2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" fontId="4" fillId="4" borderId="0" xfId="0" applyNumberFormat="1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2" fontId="4" fillId="4" borderId="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" fontId="4" fillId="9" borderId="4" xfId="0" applyNumberFormat="1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2" fontId="4" fillId="9" borderId="4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4" fillId="5" borderId="1" xfId="0" applyNumberFormat="1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2" fontId="4" fillId="5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2" fontId="3" fillId="8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" fontId="4" fillId="0" borderId="0" xfId="0" applyNumberFormat="1" applyFont="1" applyFill="1" applyAlignment="1" applyProtection="1">
      <alignment vertical="center" wrapText="1"/>
      <protection locked="0"/>
    </xf>
    <xf numFmtId="1" fontId="4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2" fontId="5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right" vertical="center" wrapText="1"/>
      <protection locked="0"/>
    </xf>
    <xf numFmtId="0" fontId="6" fillId="4" borderId="11" xfId="0" applyFont="1" applyFill="1" applyBorder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right" vertical="center" wrapText="1"/>
      <protection locked="0"/>
    </xf>
    <xf numFmtId="0" fontId="6" fillId="3" borderId="5" xfId="0" applyFont="1" applyFill="1" applyBorder="1" applyAlignment="1" applyProtection="1">
      <alignment horizontal="righ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right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zoomScale="110" zoomScaleNormal="110" workbookViewId="0">
      <selection activeCell="N16" sqref="N16"/>
    </sheetView>
  </sheetViews>
  <sheetFormatPr baseColWidth="10" defaultRowHeight="13.5" x14ac:dyDescent="0.2"/>
  <cols>
    <col min="1" max="1" width="5.140625" style="121" customWidth="1"/>
    <col min="2" max="2" width="58.85546875" style="116" customWidth="1"/>
    <col min="3" max="3" width="7.140625" style="92" customWidth="1"/>
    <col min="4" max="4" width="8.140625" style="149" customWidth="1"/>
    <col min="5" max="5" width="9.28515625" style="120" customWidth="1"/>
    <col min="6" max="6" width="9.42578125" style="149" customWidth="1"/>
    <col min="7" max="7" width="7.7109375" style="120" customWidth="1"/>
    <col min="8" max="8" width="5.140625" style="120" hidden="1" customWidth="1"/>
    <col min="9" max="9" width="3.5703125" style="104" customWidth="1"/>
    <col min="10" max="10" width="4.7109375" style="119" customWidth="1"/>
    <col min="11" max="11" width="11" style="120" customWidth="1"/>
    <col min="12" max="12" width="3.7109375" style="104" customWidth="1"/>
    <col min="13" max="13" width="9.5703125" style="117" customWidth="1"/>
    <col min="14" max="14" width="18.85546875" style="62" customWidth="1"/>
    <col min="15" max="15" width="11.42578125" style="62"/>
    <col min="16" max="16" width="31.5703125" style="62" customWidth="1"/>
    <col min="17" max="17" width="53.140625" style="62" customWidth="1"/>
    <col min="18" max="16384" width="11.42578125" style="62"/>
  </cols>
  <sheetData>
    <row r="1" spans="1:17" ht="18" customHeight="1" thickBot="1" x14ac:dyDescent="0.25">
      <c r="A1" s="177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7" ht="51.75" customHeight="1" thickTop="1" thickBot="1" x14ac:dyDescent="0.25">
      <c r="A2" s="63"/>
      <c r="B2" s="167" t="s">
        <v>41</v>
      </c>
      <c r="C2" s="168"/>
      <c r="D2" s="169" t="s">
        <v>42</v>
      </c>
      <c r="E2" s="169"/>
      <c r="F2" s="169"/>
      <c r="G2" s="169"/>
      <c r="H2" s="64"/>
      <c r="I2" s="64"/>
      <c r="J2" s="169" t="s">
        <v>39</v>
      </c>
      <c r="K2" s="169"/>
      <c r="L2" s="64"/>
      <c r="M2" s="173" t="s">
        <v>56</v>
      </c>
      <c r="N2" s="174"/>
      <c r="P2" s="150" t="s">
        <v>66</v>
      </c>
      <c r="Q2" s="150" t="s">
        <v>64</v>
      </c>
    </row>
    <row r="3" spans="1:17" ht="18" customHeight="1" thickTop="1" thickBot="1" x14ac:dyDescent="0.25">
      <c r="A3" s="63"/>
      <c r="B3" s="166"/>
      <c r="C3" s="65" t="s">
        <v>33</v>
      </c>
      <c r="D3" s="66">
        <v>7</v>
      </c>
      <c r="E3" s="67" t="s">
        <v>0</v>
      </c>
      <c r="F3" s="66">
        <v>0</v>
      </c>
      <c r="G3" s="67" t="s">
        <v>20</v>
      </c>
      <c r="H3" s="68">
        <f t="shared" ref="H3:H11" si="0">F3*100/60/100</f>
        <v>0</v>
      </c>
      <c r="I3" s="63"/>
      <c r="J3" s="66">
        <v>33</v>
      </c>
      <c r="K3" s="69" t="s">
        <v>43</v>
      </c>
      <c r="L3" s="63"/>
      <c r="M3" s="70">
        <f t="shared" ref="M3:M8" si="1">(D3+H3)*J3</f>
        <v>231</v>
      </c>
      <c r="N3" s="71" t="s">
        <v>49</v>
      </c>
      <c r="P3" s="155" t="s">
        <v>71</v>
      </c>
      <c r="Q3" s="62" t="s">
        <v>65</v>
      </c>
    </row>
    <row r="4" spans="1:17" ht="18" customHeight="1" thickTop="1" thickBot="1" x14ac:dyDescent="0.25">
      <c r="A4" s="63"/>
      <c r="B4" s="166"/>
      <c r="C4" s="65" t="s">
        <v>34</v>
      </c>
      <c r="D4" s="66">
        <v>7</v>
      </c>
      <c r="E4" s="67" t="s">
        <v>0</v>
      </c>
      <c r="F4" s="66">
        <v>0</v>
      </c>
      <c r="G4" s="67" t="s">
        <v>20</v>
      </c>
      <c r="H4" s="68">
        <f t="shared" si="0"/>
        <v>0</v>
      </c>
      <c r="I4" s="63"/>
      <c r="J4" s="66">
        <v>36</v>
      </c>
      <c r="K4" s="69" t="s">
        <v>44</v>
      </c>
      <c r="L4" s="63"/>
      <c r="M4" s="70">
        <f t="shared" si="1"/>
        <v>252</v>
      </c>
      <c r="N4" s="71" t="s">
        <v>50</v>
      </c>
      <c r="P4" s="155" t="s">
        <v>72</v>
      </c>
      <c r="Q4" s="155" t="s">
        <v>67</v>
      </c>
    </row>
    <row r="5" spans="1:17" ht="18" customHeight="1" thickTop="1" thickBot="1" x14ac:dyDescent="0.25">
      <c r="A5" s="63"/>
      <c r="B5" s="166"/>
      <c r="C5" s="65" t="s">
        <v>35</v>
      </c>
      <c r="D5" s="66">
        <v>0</v>
      </c>
      <c r="E5" s="67" t="s">
        <v>0</v>
      </c>
      <c r="F5" s="66">
        <v>0</v>
      </c>
      <c r="G5" s="67" t="s">
        <v>20</v>
      </c>
      <c r="H5" s="68">
        <f t="shared" si="0"/>
        <v>0</v>
      </c>
      <c r="I5" s="63"/>
      <c r="J5" s="66">
        <v>35</v>
      </c>
      <c r="K5" s="69" t="s">
        <v>45</v>
      </c>
      <c r="L5" s="63"/>
      <c r="M5" s="70">
        <f t="shared" si="1"/>
        <v>0</v>
      </c>
      <c r="N5" s="71" t="s">
        <v>51</v>
      </c>
      <c r="P5" s="155" t="s">
        <v>73</v>
      </c>
      <c r="Q5" s="155" t="s">
        <v>69</v>
      </c>
    </row>
    <row r="6" spans="1:17" ht="18" customHeight="1" thickTop="1" thickBot="1" x14ac:dyDescent="0.25">
      <c r="A6" s="63"/>
      <c r="B6" s="166"/>
      <c r="C6" s="65" t="s">
        <v>36</v>
      </c>
      <c r="D6" s="66">
        <v>7</v>
      </c>
      <c r="E6" s="67" t="s">
        <v>0</v>
      </c>
      <c r="F6" s="66">
        <v>0</v>
      </c>
      <c r="G6" s="67" t="s">
        <v>20</v>
      </c>
      <c r="H6" s="68">
        <f t="shared" si="0"/>
        <v>0</v>
      </c>
      <c r="I6" s="63"/>
      <c r="J6" s="66">
        <v>35</v>
      </c>
      <c r="K6" s="69" t="s">
        <v>46</v>
      </c>
      <c r="L6" s="63"/>
      <c r="M6" s="70">
        <f t="shared" si="1"/>
        <v>245</v>
      </c>
      <c r="N6" s="71" t="s">
        <v>52</v>
      </c>
      <c r="P6" s="151" t="s">
        <v>62</v>
      </c>
      <c r="Q6" s="155" t="s">
        <v>68</v>
      </c>
    </row>
    <row r="7" spans="1:17" ht="18" customHeight="1" thickTop="1" thickBot="1" x14ac:dyDescent="0.25">
      <c r="A7" s="63"/>
      <c r="B7" s="166"/>
      <c r="C7" s="65" t="s">
        <v>37</v>
      </c>
      <c r="D7" s="66">
        <v>7</v>
      </c>
      <c r="E7" s="67" t="s">
        <v>0</v>
      </c>
      <c r="F7" s="66">
        <v>0</v>
      </c>
      <c r="G7" s="67" t="s">
        <v>20</v>
      </c>
      <c r="H7" s="68">
        <f t="shared" si="0"/>
        <v>0</v>
      </c>
      <c r="I7" s="63"/>
      <c r="J7" s="66">
        <v>35</v>
      </c>
      <c r="K7" s="69" t="s">
        <v>47</v>
      </c>
      <c r="L7" s="63"/>
      <c r="M7" s="70">
        <f t="shared" si="1"/>
        <v>245</v>
      </c>
      <c r="N7" s="71" t="s">
        <v>53</v>
      </c>
      <c r="P7" s="155" t="s">
        <v>74</v>
      </c>
      <c r="Q7" s="155" t="s">
        <v>70</v>
      </c>
    </row>
    <row r="8" spans="1:17" ht="18" customHeight="1" thickTop="1" thickBot="1" x14ac:dyDescent="0.25">
      <c r="A8" s="63"/>
      <c r="B8" s="166"/>
      <c r="C8" s="65" t="s">
        <v>38</v>
      </c>
      <c r="D8" s="66">
        <v>0</v>
      </c>
      <c r="E8" s="67" t="s">
        <v>0</v>
      </c>
      <c r="F8" s="66">
        <v>0</v>
      </c>
      <c r="G8" s="67" t="s">
        <v>20</v>
      </c>
      <c r="H8" s="68">
        <f t="shared" si="0"/>
        <v>0</v>
      </c>
      <c r="I8" s="63"/>
      <c r="J8" s="66">
        <v>30</v>
      </c>
      <c r="K8" s="69" t="s">
        <v>48</v>
      </c>
      <c r="L8" s="63"/>
      <c r="M8" s="70">
        <f t="shared" si="1"/>
        <v>0</v>
      </c>
      <c r="N8" s="71" t="s">
        <v>54</v>
      </c>
      <c r="P8" s="151" t="s">
        <v>75</v>
      </c>
      <c r="Q8" s="151"/>
    </row>
    <row r="9" spans="1:17" ht="31.5" customHeight="1" thickTop="1" thickBot="1" x14ac:dyDescent="0.25">
      <c r="A9" s="63"/>
      <c r="B9" s="72" t="s">
        <v>40</v>
      </c>
      <c r="C9" s="73" t="s">
        <v>60</v>
      </c>
      <c r="D9" s="74">
        <f>INT(D8+D7+D6+D5+D4+D3+H9)</f>
        <v>28</v>
      </c>
      <c r="E9" s="75" t="s">
        <v>0</v>
      </c>
      <c r="F9" s="74">
        <f>(D3+D4+D5+D6+D7+D8+H9-D9)*60</f>
        <v>0</v>
      </c>
      <c r="G9" s="75" t="s">
        <v>20</v>
      </c>
      <c r="H9" s="76">
        <f>H8+H7+H6+H5+H4+H3</f>
        <v>0</v>
      </c>
      <c r="I9" s="77"/>
      <c r="J9" s="78">
        <f>J3+J4+J5+J6+J7+J8</f>
        <v>204</v>
      </c>
      <c r="K9" s="79" t="s">
        <v>2</v>
      </c>
      <c r="L9" s="77"/>
      <c r="M9" s="80">
        <f>M3+M4+M5+M6+M7+M8</f>
        <v>973</v>
      </c>
      <c r="N9" s="81" t="s">
        <v>55</v>
      </c>
    </row>
    <row r="10" spans="1:17" s="92" customFormat="1" ht="6" customHeight="1" thickTop="1" thickBot="1" x14ac:dyDescent="0.25">
      <c r="A10" s="82"/>
      <c r="B10" s="83"/>
      <c r="C10" s="83"/>
      <c r="D10" s="84"/>
      <c r="E10" s="85"/>
      <c r="F10" s="86"/>
      <c r="G10" s="85"/>
      <c r="H10" s="87"/>
      <c r="I10" s="82"/>
      <c r="J10" s="88"/>
      <c r="K10" s="89"/>
      <c r="L10" s="82"/>
      <c r="M10" s="90"/>
      <c r="N10" s="91"/>
    </row>
    <row r="11" spans="1:17" ht="25.5" customHeight="1" thickTop="1" thickBot="1" x14ac:dyDescent="0.25">
      <c r="A11" s="63"/>
      <c r="B11" s="175" t="s">
        <v>58</v>
      </c>
      <c r="C11" s="176"/>
      <c r="D11" s="66">
        <v>0</v>
      </c>
      <c r="E11" s="93" t="s">
        <v>0</v>
      </c>
      <c r="F11" s="94">
        <v>0</v>
      </c>
      <c r="G11" s="93" t="s">
        <v>20</v>
      </c>
      <c r="H11" s="95">
        <f t="shared" si="0"/>
        <v>0</v>
      </c>
      <c r="I11" s="63"/>
      <c r="J11" s="96"/>
      <c r="K11" s="84"/>
      <c r="L11" s="63"/>
      <c r="M11" s="70">
        <f>D11+H11</f>
        <v>0</v>
      </c>
      <c r="N11" s="97" t="s">
        <v>57</v>
      </c>
    </row>
    <row r="12" spans="1:17" ht="20.25" customHeight="1" thickTop="1" thickBot="1" x14ac:dyDescent="0.25">
      <c r="A12" s="98"/>
      <c r="B12" s="175" t="s">
        <v>19</v>
      </c>
      <c r="C12" s="176"/>
      <c r="D12" s="99">
        <v>52</v>
      </c>
      <c r="E12" s="93" t="s">
        <v>4</v>
      </c>
      <c r="F12" s="100"/>
      <c r="G12" s="101"/>
      <c r="H12" s="95"/>
      <c r="I12" s="102"/>
      <c r="J12" s="103"/>
      <c r="K12" s="104"/>
      <c r="M12" s="105"/>
    </row>
    <row r="13" spans="1:17" ht="15" customHeight="1" thickTop="1" thickBot="1" x14ac:dyDescent="0.25">
      <c r="A13" s="106"/>
      <c r="B13" s="175" t="s">
        <v>3</v>
      </c>
      <c r="C13" s="176"/>
      <c r="D13" s="99">
        <v>4</v>
      </c>
      <c r="E13" s="93" t="s">
        <v>2</v>
      </c>
      <c r="F13" s="107"/>
      <c r="G13" s="107"/>
      <c r="H13" s="108">
        <f>F13*100/60/100</f>
        <v>0</v>
      </c>
      <c r="I13" s="108"/>
      <c r="J13" s="109"/>
      <c r="K13" s="109"/>
      <c r="L13" s="109"/>
      <c r="M13" s="110"/>
    </row>
    <row r="14" spans="1:17" s="92" customFormat="1" ht="6" customHeight="1" thickTop="1" x14ac:dyDescent="0.2">
      <c r="A14" s="111"/>
      <c r="B14" s="96"/>
      <c r="C14" s="83"/>
      <c r="D14" s="90"/>
      <c r="E14" s="104"/>
      <c r="F14" s="109"/>
      <c r="G14" s="109"/>
      <c r="H14" s="109"/>
      <c r="I14" s="109"/>
      <c r="J14" s="109"/>
      <c r="K14" s="109"/>
      <c r="L14" s="109"/>
      <c r="M14" s="112"/>
    </row>
    <row r="15" spans="1:17" ht="26.25" customHeight="1" x14ac:dyDescent="0.2">
      <c r="A15" s="98"/>
      <c r="B15" s="164" t="s">
        <v>27</v>
      </c>
      <c r="C15" s="172"/>
      <c r="D15" s="113">
        <f>INT(M15)</f>
        <v>973</v>
      </c>
      <c r="E15" s="114" t="s">
        <v>0</v>
      </c>
      <c r="F15" s="113">
        <f>H15*60</f>
        <v>0</v>
      </c>
      <c r="G15" s="114" t="s">
        <v>20</v>
      </c>
      <c r="H15" s="115">
        <f>M15-D15</f>
        <v>0</v>
      </c>
      <c r="I15" s="102"/>
      <c r="J15" s="102"/>
      <c r="K15" s="102"/>
      <c r="L15" s="102"/>
      <c r="M15" s="70">
        <f>M9+M11</f>
        <v>973</v>
      </c>
      <c r="N15" s="97" t="s">
        <v>59</v>
      </c>
    </row>
    <row r="16" spans="1:17" ht="9" customHeight="1" x14ac:dyDescent="0.2">
      <c r="A16" s="106"/>
      <c r="D16" s="108"/>
      <c r="E16" s="108"/>
      <c r="F16" s="108"/>
      <c r="G16" s="108"/>
      <c r="H16" s="108"/>
      <c r="I16" s="108"/>
      <c r="J16" s="108"/>
      <c r="K16" s="108"/>
      <c r="L16" s="109"/>
    </row>
    <row r="17" spans="1:16" ht="25.5" customHeight="1" thickBot="1" x14ac:dyDescent="0.25">
      <c r="A17" s="106"/>
      <c r="B17" s="163" t="s">
        <v>25</v>
      </c>
      <c r="C17" s="163"/>
      <c r="D17" s="118"/>
      <c r="E17" s="118"/>
      <c r="F17" s="118"/>
      <c r="G17" s="118"/>
      <c r="H17" s="118"/>
      <c r="I17" s="109"/>
      <c r="M17" s="118"/>
      <c r="N17" s="118"/>
      <c r="O17" s="109"/>
      <c r="P17" s="117"/>
    </row>
    <row r="18" spans="1:16" ht="25.5" customHeight="1" thickTop="1" thickBot="1" x14ac:dyDescent="0.25">
      <c r="B18" s="164" t="s">
        <v>31</v>
      </c>
      <c r="C18" s="165"/>
      <c r="D18" s="122">
        <f>INT(M27)</f>
        <v>21</v>
      </c>
      <c r="E18" s="123" t="s">
        <v>0</v>
      </c>
      <c r="F18" s="122">
        <f>H27*60/100*100</f>
        <v>11.499688861232116</v>
      </c>
      <c r="G18" s="123" t="s">
        <v>20</v>
      </c>
      <c r="H18" s="123">
        <f>M18-D18</f>
        <v>0.19166148102053526</v>
      </c>
      <c r="I18" s="170" t="s">
        <v>28</v>
      </c>
      <c r="J18" s="170"/>
      <c r="K18" s="170"/>
      <c r="L18" s="171"/>
      <c r="M18" s="124">
        <f>M27</f>
        <v>21.191661481020535</v>
      </c>
      <c r="N18" s="123" t="s">
        <v>0</v>
      </c>
      <c r="O18" s="104"/>
      <c r="P18" s="117"/>
    </row>
    <row r="19" spans="1:16" s="92" customFormat="1" ht="9" customHeight="1" thickTop="1" x14ac:dyDescent="0.2">
      <c r="A19" s="125"/>
      <c r="B19" s="96"/>
      <c r="D19" s="84"/>
      <c r="E19" s="104"/>
      <c r="F19" s="84"/>
      <c r="G19" s="104"/>
      <c r="H19" s="104"/>
      <c r="I19" s="104"/>
      <c r="M19" s="103"/>
      <c r="N19" s="104"/>
      <c r="O19" s="104"/>
      <c r="P19" s="126"/>
    </row>
    <row r="20" spans="1:16" ht="14.25" customHeight="1" x14ac:dyDescent="0.2">
      <c r="A20" s="127"/>
      <c r="B20" s="128" t="s">
        <v>26</v>
      </c>
      <c r="C20" s="127"/>
      <c r="D20" s="129"/>
      <c r="E20" s="129"/>
      <c r="F20" s="129"/>
      <c r="G20" s="129"/>
      <c r="H20" s="130"/>
      <c r="I20" s="130"/>
      <c r="M20" s="129"/>
      <c r="N20" s="129"/>
      <c r="O20" s="131"/>
      <c r="P20" s="117"/>
    </row>
    <row r="21" spans="1:16" ht="20.100000000000001" customHeight="1" x14ac:dyDescent="0.2">
      <c r="A21" s="132" t="s">
        <v>5</v>
      </c>
      <c r="B21" s="133" t="s">
        <v>17</v>
      </c>
      <c r="C21" s="134"/>
      <c r="D21" s="135">
        <v>1820</v>
      </c>
      <c r="E21" s="136" t="s">
        <v>0</v>
      </c>
      <c r="F21" s="135">
        <v>0</v>
      </c>
      <c r="G21" s="136" t="s">
        <v>20</v>
      </c>
      <c r="H21" s="137"/>
      <c r="I21" s="162" t="s">
        <v>28</v>
      </c>
      <c r="J21" s="162"/>
      <c r="K21" s="162"/>
      <c r="L21" s="162"/>
      <c r="M21" s="138">
        <v>1820</v>
      </c>
      <c r="N21" s="136" t="s">
        <v>0</v>
      </c>
      <c r="O21" s="139"/>
      <c r="P21" s="152"/>
    </row>
    <row r="22" spans="1:16" ht="20.100000000000001" customHeight="1" x14ac:dyDescent="0.2">
      <c r="A22" s="132" t="s">
        <v>6</v>
      </c>
      <c r="B22" s="133" t="s">
        <v>29</v>
      </c>
      <c r="C22" s="134"/>
      <c r="D22" s="135">
        <v>1607</v>
      </c>
      <c r="E22" s="136" t="s">
        <v>0</v>
      </c>
      <c r="F22" s="135">
        <v>0</v>
      </c>
      <c r="G22" s="136" t="s">
        <v>20</v>
      </c>
      <c r="H22" s="140">
        <f>F22*100/60/100</f>
        <v>0</v>
      </c>
      <c r="I22" s="162" t="s">
        <v>28</v>
      </c>
      <c r="J22" s="162"/>
      <c r="K22" s="162"/>
      <c r="L22" s="162"/>
      <c r="M22" s="138">
        <f>D22+H22</f>
        <v>1607</v>
      </c>
      <c r="N22" s="136" t="s">
        <v>0</v>
      </c>
      <c r="O22" s="139"/>
      <c r="P22" s="152"/>
    </row>
    <row r="23" spans="1:16" ht="20.100000000000001" customHeight="1" x14ac:dyDescent="0.2">
      <c r="A23" s="132" t="s">
        <v>7</v>
      </c>
      <c r="B23" s="133" t="s">
        <v>18</v>
      </c>
      <c r="C23" s="134"/>
      <c r="D23" s="135">
        <f>D15</f>
        <v>973</v>
      </c>
      <c r="E23" s="136" t="s">
        <v>0</v>
      </c>
      <c r="F23" s="135">
        <f>F15</f>
        <v>0</v>
      </c>
      <c r="G23" s="136" t="s">
        <v>20</v>
      </c>
      <c r="H23" s="140">
        <f>F23*100/60/100</f>
        <v>0</v>
      </c>
      <c r="I23" s="139" t="s">
        <v>28</v>
      </c>
      <c r="M23" s="138">
        <f>D23+H23</f>
        <v>973</v>
      </c>
      <c r="N23" s="136" t="s">
        <v>0</v>
      </c>
      <c r="O23" s="139"/>
      <c r="P23" s="153"/>
    </row>
    <row r="24" spans="1:16" ht="20.100000000000001" customHeight="1" x14ac:dyDescent="0.2">
      <c r="A24" s="132" t="s">
        <v>8</v>
      </c>
      <c r="B24" s="133" t="s">
        <v>78</v>
      </c>
      <c r="C24" s="134"/>
      <c r="D24" s="135">
        <f>INT(M24)</f>
        <v>4</v>
      </c>
      <c r="E24" s="136" t="s">
        <v>0</v>
      </c>
      <c r="F24" s="135">
        <f>H24*60/100*100</f>
        <v>14.299937772246436</v>
      </c>
      <c r="G24" s="136" t="s">
        <v>20</v>
      </c>
      <c r="H24" s="140">
        <f>M24-D24</f>
        <v>0.23833229620410723</v>
      </c>
      <c r="I24" s="139" t="s">
        <v>28</v>
      </c>
      <c r="M24" s="138">
        <f>(7*M23)/1607</f>
        <v>4.2383322962041072</v>
      </c>
      <c r="N24" s="136" t="s">
        <v>0</v>
      </c>
      <c r="O24" s="139"/>
      <c r="P24" s="152"/>
    </row>
    <row r="25" spans="1:16" ht="20.100000000000001" customHeight="1" x14ac:dyDescent="0.2">
      <c r="A25" s="132" t="s">
        <v>9</v>
      </c>
      <c r="B25" s="133" t="s">
        <v>63</v>
      </c>
      <c r="C25" s="134"/>
      <c r="D25" s="135">
        <f>INT(M25)</f>
        <v>1101</v>
      </c>
      <c r="E25" s="136" t="s">
        <v>0</v>
      </c>
      <c r="F25" s="135">
        <f>H25*60/100*100</f>
        <v>57.983820784065756</v>
      </c>
      <c r="G25" s="136" t="s">
        <v>20</v>
      </c>
      <c r="H25" s="141">
        <f>M25-D25</f>
        <v>0.9663970130677626</v>
      </c>
      <c r="I25" s="139" t="s">
        <v>28</v>
      </c>
      <c r="M25" s="138">
        <f>((M23-M24)*1820)/1600</f>
        <v>1101.9663970130678</v>
      </c>
      <c r="N25" s="136" t="s">
        <v>0</v>
      </c>
      <c r="O25" s="139"/>
      <c r="P25" s="154"/>
    </row>
    <row r="26" spans="1:16" ht="20.100000000000001" customHeight="1" x14ac:dyDescent="0.2">
      <c r="A26" s="132" t="s">
        <v>10</v>
      </c>
      <c r="B26" s="133" t="s">
        <v>19</v>
      </c>
      <c r="C26" s="134"/>
      <c r="D26" s="135"/>
      <c r="E26" s="136"/>
      <c r="F26" s="135"/>
      <c r="G26" s="136"/>
      <c r="H26" s="141"/>
      <c r="I26" s="139"/>
      <c r="M26" s="138">
        <f>D12</f>
        <v>52</v>
      </c>
      <c r="N26" s="136" t="s">
        <v>4</v>
      </c>
      <c r="O26" s="139"/>
      <c r="P26" s="152"/>
    </row>
    <row r="27" spans="1:16" ht="24.75" customHeight="1" x14ac:dyDescent="0.2">
      <c r="A27" s="132" t="s">
        <v>11</v>
      </c>
      <c r="B27" s="133" t="s">
        <v>31</v>
      </c>
      <c r="C27" s="134"/>
      <c r="D27" s="135">
        <f>INT(M27)</f>
        <v>21</v>
      </c>
      <c r="E27" s="136" t="s">
        <v>0</v>
      </c>
      <c r="F27" s="135">
        <f>H27*60/100*100</f>
        <v>11.499688861232116</v>
      </c>
      <c r="G27" s="136" t="s">
        <v>20</v>
      </c>
      <c r="H27" s="141">
        <f>M27-D27</f>
        <v>0.19166148102053526</v>
      </c>
      <c r="I27" s="139" t="s">
        <v>28</v>
      </c>
      <c r="M27" s="138">
        <f>M25/M26</f>
        <v>21.191661481020535</v>
      </c>
      <c r="N27" s="136" t="s">
        <v>0</v>
      </c>
      <c r="O27" s="139"/>
      <c r="P27" s="154"/>
    </row>
    <row r="28" spans="1:16" ht="20.100000000000001" customHeight="1" x14ac:dyDescent="0.2">
      <c r="A28" s="132" t="s">
        <v>12</v>
      </c>
      <c r="B28" s="133" t="s">
        <v>3</v>
      </c>
      <c r="C28" s="142"/>
      <c r="D28" s="135"/>
      <c r="E28" s="136"/>
      <c r="F28" s="135"/>
      <c r="G28" s="136"/>
      <c r="H28" s="140">
        <f>F28*100/60/100</f>
        <v>0</v>
      </c>
      <c r="I28" s="139"/>
      <c r="M28" s="138">
        <f>D13</f>
        <v>4</v>
      </c>
      <c r="N28" s="136" t="s">
        <v>2</v>
      </c>
      <c r="O28" s="139"/>
      <c r="P28" s="152"/>
    </row>
    <row r="29" spans="1:16" ht="25.5" x14ac:dyDescent="0.2">
      <c r="A29" s="121" t="s">
        <v>13</v>
      </c>
      <c r="B29" s="133" t="s">
        <v>77</v>
      </c>
      <c r="D29" s="135"/>
      <c r="E29" s="135"/>
      <c r="F29" s="135"/>
      <c r="G29" s="135"/>
      <c r="M29" s="138">
        <v>36</v>
      </c>
      <c r="N29" s="136" t="s">
        <v>4</v>
      </c>
    </row>
    <row r="30" spans="1:16" ht="20.100000000000001" customHeight="1" x14ac:dyDescent="0.2">
      <c r="A30" s="132" t="s">
        <v>14</v>
      </c>
      <c r="B30" s="133" t="s">
        <v>61</v>
      </c>
      <c r="C30" s="134"/>
      <c r="D30" s="135">
        <f>INT(M30)</f>
        <v>5</v>
      </c>
      <c r="E30" s="136" t="s">
        <v>0</v>
      </c>
      <c r="F30" s="135">
        <f>H30*60/100*100</f>
        <v>17.874922215308029</v>
      </c>
      <c r="G30" s="136" t="s">
        <v>20</v>
      </c>
      <c r="H30" s="140">
        <f>M30-D30</f>
        <v>0.29791537025513382</v>
      </c>
      <c r="I30" s="139" t="s">
        <v>28</v>
      </c>
      <c r="M30" s="138">
        <f>M27/M28</f>
        <v>5.2979153702551338</v>
      </c>
      <c r="N30" s="136" t="s">
        <v>0</v>
      </c>
      <c r="O30" s="139"/>
      <c r="P30" s="154"/>
    </row>
    <row r="31" spans="1:16" ht="20.100000000000001" customHeight="1" x14ac:dyDescent="0.2">
      <c r="A31" s="132" t="s">
        <v>76</v>
      </c>
      <c r="B31" s="133" t="s">
        <v>15</v>
      </c>
      <c r="C31" s="143"/>
      <c r="D31" s="144"/>
      <c r="E31" s="145"/>
      <c r="F31" s="144"/>
      <c r="G31" s="145"/>
      <c r="H31" s="140">
        <f>F31*100/60/100</f>
        <v>0</v>
      </c>
      <c r="I31" s="139"/>
      <c r="M31" s="138">
        <f>5*(M28*M29/52)</f>
        <v>13.846153846153847</v>
      </c>
      <c r="N31" s="136" t="s">
        <v>2</v>
      </c>
      <c r="O31" s="139"/>
      <c r="P31" s="154"/>
    </row>
    <row r="32" spans="1:16" x14ac:dyDescent="0.2">
      <c r="B32" s="146"/>
      <c r="C32" s="147"/>
      <c r="D32" s="148"/>
      <c r="E32" s="104"/>
      <c r="F32" s="148"/>
      <c r="G32" s="104"/>
      <c r="H32" s="104"/>
      <c r="M32" s="119"/>
      <c r="N32" s="120"/>
      <c r="O32" s="104"/>
      <c r="P32" s="117"/>
    </row>
  </sheetData>
  <customSheetViews>
    <customSheetView guid="{7B4C428D-0285-4CCF-BEDF-A71558A6BF63}" hiddenColumns="1">
      <selection activeCell="O14" sqref="O14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1"/>
      <headerFooter alignWithMargins="0"/>
    </customSheetView>
    <customSheetView guid="{DC8AFCE6-7BBF-4AF3-8E35-D1248BF5F1C7}" hiddenColumns="1">
      <selection activeCell="P2" sqref="P2:P8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2"/>
      <headerFooter alignWithMargins="0"/>
    </customSheetView>
    <customSheetView guid="{64A3AD5F-E512-436E-8B8F-04B51A8A0B7D}" hiddenColumns="1">
      <selection activeCell="P8" sqref="P8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3"/>
      <headerFooter alignWithMargins="0"/>
    </customSheetView>
    <customSheetView guid="{28A299BC-7DAE-4FF0-A7BC-3E96765F8620}" hiddenColumns="1" topLeftCell="A13">
      <selection activeCell="E18" sqref="E18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4"/>
      <headerFooter alignWithMargins="0"/>
    </customSheetView>
    <customSheetView guid="{FB89CF0C-49EF-4990-828F-618A828DF3B4}" hiddenColumns="1">
      <selection activeCell="P2" sqref="P2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5"/>
      <headerFooter alignWithMargins="0"/>
    </customSheetView>
    <customSheetView guid="{57673D61-B44E-4450-B2F5-928C22DDA533}" scale="110" hiddenColumns="1" topLeftCell="A7">
      <selection activeCell="M29" sqref="M29"/>
      <pageMargins left="0.23622047244094491" right="0.23622047244094491" top="0.74803149606299213" bottom="0.74803149606299213" header="0.31496062992125984" footer="0.31496062992125984"/>
      <printOptions gridLines="1"/>
      <pageSetup paperSize="9" scale="80" orientation="landscape" r:id="rId6"/>
      <headerFooter alignWithMargins="0"/>
    </customSheetView>
  </customSheetViews>
  <mergeCells count="15">
    <mergeCell ref="M2:N2"/>
    <mergeCell ref="B12:C12"/>
    <mergeCell ref="A1:M1"/>
    <mergeCell ref="B11:C11"/>
    <mergeCell ref="B13:C13"/>
    <mergeCell ref="I22:L22"/>
    <mergeCell ref="B17:C17"/>
    <mergeCell ref="B18:C18"/>
    <mergeCell ref="B3:B8"/>
    <mergeCell ref="B2:C2"/>
    <mergeCell ref="D2:G2"/>
    <mergeCell ref="J2:K2"/>
    <mergeCell ref="I18:L18"/>
    <mergeCell ref="I21:L21"/>
    <mergeCell ref="B15:C15"/>
  </mergeCells>
  <phoneticPr fontId="0" type="noConversion"/>
  <printOptions gridLines="1"/>
  <pageMargins left="0.23622047244094491" right="0.23622047244094491" top="0.74803149606299213" bottom="0.74803149606299213" header="0.31496062992125984" footer="0.31496062992125984"/>
  <pageSetup paperSize="9" scale="8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="120" zoomScaleNormal="120" workbookViewId="0">
      <selection activeCell="E13" sqref="E13"/>
    </sheetView>
  </sheetViews>
  <sheetFormatPr baseColWidth="10" defaultRowHeight="13.5" x14ac:dyDescent="0.2"/>
  <cols>
    <col min="1" max="1" width="5.140625" style="7" customWidth="1"/>
    <col min="2" max="2" width="60.85546875" style="19" customWidth="1"/>
    <col min="3" max="3" width="2.85546875" style="4" customWidth="1"/>
    <col min="4" max="4" width="10.42578125" style="59" customWidth="1"/>
    <col min="5" max="5" width="6.85546875" style="15" customWidth="1"/>
    <col min="6" max="6" width="4.140625" style="59" customWidth="1"/>
    <col min="7" max="7" width="7.7109375" style="15" customWidth="1"/>
    <col min="8" max="8" width="10.42578125" style="15" hidden="1" customWidth="1"/>
    <col min="9" max="9" width="3.5703125" style="16" customWidth="1"/>
    <col min="10" max="10" width="15.5703125" style="58" customWidth="1"/>
    <col min="11" max="11" width="12.85546875" style="15" customWidth="1"/>
    <col min="12" max="12" width="3.7109375" style="16" customWidth="1"/>
    <col min="13" max="13" width="32.42578125" style="17" customWidth="1"/>
    <col min="14" max="16384" width="11.42578125" style="1"/>
  </cols>
  <sheetData>
    <row r="1" spans="1:13" ht="18" customHeight="1" x14ac:dyDescent="0.2">
      <c r="A1" s="179" t="s">
        <v>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6.5" x14ac:dyDescent="0.2">
      <c r="A2" s="2"/>
      <c r="B2" s="18"/>
      <c r="C2" s="2"/>
      <c r="D2" s="14"/>
      <c r="E2" s="14"/>
      <c r="F2" s="14"/>
      <c r="G2" s="14"/>
      <c r="H2" s="14"/>
      <c r="I2" s="14"/>
      <c r="J2" s="14"/>
      <c r="K2" s="14"/>
      <c r="L2" s="27"/>
    </row>
    <row r="3" spans="1:13" ht="12.75" customHeight="1" x14ac:dyDescent="0.2">
      <c r="A3" s="3"/>
      <c r="D3" s="181" t="s">
        <v>22</v>
      </c>
      <c r="E3" s="181"/>
      <c r="F3" s="181"/>
      <c r="G3" s="181"/>
      <c r="H3" s="28"/>
      <c r="I3" s="28"/>
      <c r="J3" s="181" t="s">
        <v>23</v>
      </c>
      <c r="K3" s="181"/>
      <c r="L3" s="29"/>
    </row>
    <row r="4" spans="1:13" ht="12.75" customHeight="1" thickBot="1" x14ac:dyDescent="0.25">
      <c r="A4" s="3"/>
      <c r="B4" s="20" t="s">
        <v>24</v>
      </c>
      <c r="D4" s="30"/>
      <c r="E4" s="30"/>
      <c r="F4" s="30"/>
      <c r="G4" s="30"/>
      <c r="H4" s="28"/>
      <c r="I4" s="28"/>
      <c r="J4" s="30"/>
      <c r="K4" s="30"/>
      <c r="L4" s="29"/>
    </row>
    <row r="5" spans="1:13" ht="29.25" customHeight="1" thickTop="1" thickBot="1" x14ac:dyDescent="0.25">
      <c r="A5" s="5"/>
      <c r="B5" s="21" t="s">
        <v>31</v>
      </c>
      <c r="C5" s="6"/>
      <c r="D5" s="31">
        <v>21</v>
      </c>
      <c r="E5" s="32"/>
      <c r="F5" s="31">
        <v>11</v>
      </c>
      <c r="G5" s="32" t="s">
        <v>20</v>
      </c>
      <c r="H5" s="33">
        <f>F5*100/60/100</f>
        <v>0.18333333333333332</v>
      </c>
      <c r="I5" s="34"/>
      <c r="J5" s="31">
        <f>D5</f>
        <v>21</v>
      </c>
      <c r="K5" s="31">
        <f>F5/60*100</f>
        <v>18.333333333333332</v>
      </c>
      <c r="L5" s="156"/>
      <c r="M5" s="32"/>
    </row>
    <row r="6" spans="1:13" ht="35.25" customHeight="1" thickTop="1" thickBot="1" x14ac:dyDescent="0.25">
      <c r="A6" s="5"/>
      <c r="B6" s="21" t="s">
        <v>19</v>
      </c>
      <c r="C6" s="6"/>
      <c r="D6" s="36"/>
      <c r="E6" s="32"/>
      <c r="F6" s="37"/>
      <c r="G6" s="35"/>
      <c r="H6" s="33"/>
      <c r="I6" s="34"/>
      <c r="J6" s="38">
        <v>52</v>
      </c>
      <c r="K6" s="32" t="s">
        <v>4</v>
      </c>
      <c r="M6" s="61" t="s">
        <v>21</v>
      </c>
    </row>
    <row r="7" spans="1:13" ht="15" customHeight="1" thickTop="1" thickBot="1" x14ac:dyDescent="0.25">
      <c r="A7" s="3"/>
      <c r="B7" s="21" t="s">
        <v>3</v>
      </c>
      <c r="D7" s="31">
        <v>4</v>
      </c>
      <c r="E7" s="32" t="s">
        <v>2</v>
      </c>
      <c r="F7" s="39"/>
      <c r="G7" s="39"/>
      <c r="H7" s="28">
        <f>F7*100/60/100</f>
        <v>0</v>
      </c>
      <c r="I7" s="28"/>
      <c r="J7" s="39"/>
      <c r="K7" s="39"/>
      <c r="L7" s="40"/>
    </row>
    <row r="8" spans="1:13" ht="12.75" customHeight="1" thickTop="1" x14ac:dyDescent="0.2">
      <c r="A8" s="3"/>
      <c r="D8" s="28"/>
      <c r="E8" s="28"/>
      <c r="F8" s="28"/>
      <c r="G8" s="28"/>
      <c r="H8" s="28"/>
      <c r="I8" s="28"/>
      <c r="J8" s="28"/>
      <c r="K8" s="28"/>
      <c r="L8" s="40"/>
    </row>
    <row r="9" spans="1:13" ht="25.5" customHeight="1" thickBot="1" x14ac:dyDescent="0.25">
      <c r="A9" s="3"/>
      <c r="B9" s="22" t="s">
        <v>32</v>
      </c>
      <c r="D9" s="41"/>
      <c r="E9" s="41"/>
      <c r="F9" s="41"/>
      <c r="G9" s="41"/>
      <c r="H9" s="41"/>
      <c r="I9" s="40"/>
      <c r="J9" s="41"/>
      <c r="K9" s="41"/>
      <c r="L9" s="40"/>
      <c r="M9" s="157"/>
    </row>
    <row r="10" spans="1:13" ht="15" thickTop="1" thickBot="1" x14ac:dyDescent="0.25">
      <c r="B10" s="23" t="s">
        <v>27</v>
      </c>
      <c r="D10" s="42">
        <f>INT(J10)</f>
        <v>972</v>
      </c>
      <c r="E10" s="43" t="s">
        <v>0</v>
      </c>
      <c r="F10" s="42">
        <f>H10*60/100*100</f>
        <v>37.057142857145209</v>
      </c>
      <c r="G10" s="43" t="s">
        <v>20</v>
      </c>
      <c r="H10" s="43">
        <f>J10-D10</f>
        <v>0.61761904761908681</v>
      </c>
      <c r="I10" s="16" t="s">
        <v>28</v>
      </c>
      <c r="J10" s="60">
        <f>J17*J15/J14</f>
        <v>972.61761904761909</v>
      </c>
      <c r="K10" s="43" t="s">
        <v>0</v>
      </c>
      <c r="M10" s="157"/>
    </row>
    <row r="11" spans="1:13" s="4" customFormat="1" ht="14.25" thickTop="1" x14ac:dyDescent="0.2">
      <c r="A11" s="8"/>
      <c r="B11" s="24"/>
      <c r="D11" s="44"/>
      <c r="E11" s="16"/>
      <c r="F11" s="44"/>
      <c r="G11" s="16"/>
      <c r="H11" s="16"/>
      <c r="I11" s="16"/>
      <c r="J11" s="45"/>
      <c r="K11" s="16"/>
      <c r="L11" s="16"/>
      <c r="M11" s="158"/>
    </row>
    <row r="12" spans="1:13" s="4" customFormat="1" x14ac:dyDescent="0.2">
      <c r="A12" s="8"/>
      <c r="B12" s="24"/>
      <c r="D12" s="44"/>
      <c r="E12" s="16"/>
      <c r="F12" s="44"/>
      <c r="G12" s="16"/>
      <c r="H12" s="16"/>
      <c r="I12" s="16"/>
      <c r="J12" s="45"/>
      <c r="K12" s="16"/>
      <c r="L12" s="16"/>
      <c r="M12" s="158"/>
    </row>
    <row r="13" spans="1:13" ht="14.25" customHeight="1" x14ac:dyDescent="0.2">
      <c r="A13" s="9"/>
      <c r="B13" s="25" t="s">
        <v>26</v>
      </c>
      <c r="C13" s="9"/>
      <c r="D13" s="46"/>
      <c r="E13" s="46"/>
      <c r="F13" s="46"/>
      <c r="G13" s="46"/>
      <c r="H13" s="47"/>
      <c r="I13" s="47"/>
      <c r="J13" s="46"/>
      <c r="K13" s="46"/>
      <c r="L13" s="48"/>
      <c r="M13" s="157"/>
    </row>
    <row r="14" spans="1:13" ht="20.100000000000001" customHeight="1" x14ac:dyDescent="0.2">
      <c r="A14" s="10" t="s">
        <v>5</v>
      </c>
      <c r="B14" s="26" t="s">
        <v>17</v>
      </c>
      <c r="C14" s="11"/>
      <c r="D14" s="49">
        <v>1820</v>
      </c>
      <c r="E14" s="50" t="s">
        <v>0</v>
      </c>
      <c r="F14" s="49">
        <v>0</v>
      </c>
      <c r="G14" s="50" t="s">
        <v>20</v>
      </c>
      <c r="H14" s="51"/>
      <c r="I14" s="52" t="s">
        <v>28</v>
      </c>
      <c r="J14" s="53">
        <v>1820</v>
      </c>
      <c r="K14" s="50" t="s">
        <v>0</v>
      </c>
      <c r="L14" s="52"/>
      <c r="M14" s="157"/>
    </row>
    <row r="15" spans="1:13" ht="20.100000000000001" customHeight="1" x14ac:dyDescent="0.2">
      <c r="A15" s="10" t="s">
        <v>6</v>
      </c>
      <c r="B15" s="26" t="s">
        <v>29</v>
      </c>
      <c r="C15" s="11"/>
      <c r="D15" s="49">
        <v>1607</v>
      </c>
      <c r="E15" s="50" t="s">
        <v>0</v>
      </c>
      <c r="F15" s="49">
        <v>0</v>
      </c>
      <c r="G15" s="50" t="s">
        <v>20</v>
      </c>
      <c r="H15" s="54">
        <f>F15*100/60/100</f>
        <v>0</v>
      </c>
      <c r="I15" s="52" t="s">
        <v>28</v>
      </c>
      <c r="J15" s="53">
        <f>D15+H15</f>
        <v>1607</v>
      </c>
      <c r="K15" s="50" t="s">
        <v>0</v>
      </c>
      <c r="L15" s="52"/>
      <c r="M15" s="157"/>
    </row>
    <row r="16" spans="1:13" ht="20.100000000000001" customHeight="1" x14ac:dyDescent="0.2">
      <c r="A16" s="10" t="s">
        <v>7</v>
      </c>
      <c r="B16" s="26" t="s">
        <v>27</v>
      </c>
      <c r="C16" s="11"/>
      <c r="D16" s="49">
        <f>D10</f>
        <v>972</v>
      </c>
      <c r="E16" s="50" t="s">
        <v>0</v>
      </c>
      <c r="F16" s="49">
        <f>F10</f>
        <v>37.057142857145209</v>
      </c>
      <c r="G16" s="50" t="s">
        <v>20</v>
      </c>
      <c r="H16" s="54">
        <f>F16*100/60/100</f>
        <v>0.61761904761908681</v>
      </c>
      <c r="I16" s="52" t="s">
        <v>28</v>
      </c>
      <c r="J16" s="53">
        <f>D16+H16</f>
        <v>972.61761904761909</v>
      </c>
      <c r="K16" s="50" t="s">
        <v>0</v>
      </c>
      <c r="L16" s="52"/>
      <c r="M16" s="159"/>
    </row>
    <row r="17" spans="1:13" ht="20.100000000000001" customHeight="1" x14ac:dyDescent="0.2">
      <c r="A17" s="10" t="s">
        <v>8</v>
      </c>
      <c r="B17" s="26" t="s">
        <v>79</v>
      </c>
      <c r="C17" s="11"/>
      <c r="D17" s="49">
        <f>INT(J17)</f>
        <v>1101</v>
      </c>
      <c r="E17" s="50" t="s">
        <v>0</v>
      </c>
      <c r="F17" s="49">
        <f>H17*60/100*100</f>
        <v>31.999999999998181</v>
      </c>
      <c r="G17" s="50" t="s">
        <v>20</v>
      </c>
      <c r="H17" s="55">
        <f>J17-D17</f>
        <v>0.53333333333330302</v>
      </c>
      <c r="I17" s="52" t="s">
        <v>28</v>
      </c>
      <c r="J17" s="53">
        <f>J19*J18</f>
        <v>1101.5333333333333</v>
      </c>
      <c r="K17" s="50" t="s">
        <v>0</v>
      </c>
      <c r="L17" s="52"/>
      <c r="M17" s="160"/>
    </row>
    <row r="18" spans="1:13" ht="20.100000000000001" customHeight="1" x14ac:dyDescent="0.2">
      <c r="A18" s="10" t="s">
        <v>9</v>
      </c>
      <c r="B18" s="26" t="s">
        <v>19</v>
      </c>
      <c r="C18" s="11"/>
      <c r="D18" s="49"/>
      <c r="E18" s="50"/>
      <c r="F18" s="49"/>
      <c r="G18" s="50"/>
      <c r="H18" s="55"/>
      <c r="I18" s="52"/>
      <c r="J18" s="53">
        <f>J6</f>
        <v>52</v>
      </c>
      <c r="K18" s="50" t="s">
        <v>4</v>
      </c>
      <c r="L18" s="52"/>
      <c r="M18" s="161"/>
    </row>
    <row r="19" spans="1:13" ht="20.100000000000001" customHeight="1" x14ac:dyDescent="0.2">
      <c r="A19" s="10" t="s">
        <v>10</v>
      </c>
      <c r="B19" s="26" t="s">
        <v>31</v>
      </c>
      <c r="C19" s="11"/>
      <c r="D19" s="49">
        <f>D5</f>
        <v>21</v>
      </c>
      <c r="E19" s="50" t="s">
        <v>0</v>
      </c>
      <c r="F19" s="49">
        <f>F5</f>
        <v>11</v>
      </c>
      <c r="G19" s="50" t="s">
        <v>20</v>
      </c>
      <c r="H19" s="55">
        <f>J19-D19</f>
        <v>0.18333333333333357</v>
      </c>
      <c r="I19" s="52" t="s">
        <v>28</v>
      </c>
      <c r="J19" s="53">
        <f>D19+H5</f>
        <v>21.183333333333334</v>
      </c>
      <c r="K19" s="50" t="s">
        <v>0</v>
      </c>
      <c r="L19" s="52"/>
      <c r="M19" s="160"/>
    </row>
    <row r="20" spans="1:13" ht="20.100000000000001" customHeight="1" x14ac:dyDescent="0.2">
      <c r="A20" s="10" t="s">
        <v>11</v>
      </c>
      <c r="B20" s="26" t="s">
        <v>3</v>
      </c>
      <c r="C20" s="12"/>
      <c r="D20" s="49"/>
      <c r="E20" s="50"/>
      <c r="F20" s="49"/>
      <c r="G20" s="50"/>
      <c r="H20" s="54">
        <f>F20*100/60/100</f>
        <v>0</v>
      </c>
      <c r="I20" s="52"/>
      <c r="J20" s="53">
        <f>D7</f>
        <v>4</v>
      </c>
      <c r="K20" s="50" t="s">
        <v>2</v>
      </c>
      <c r="L20" s="52"/>
      <c r="M20" s="161"/>
    </row>
    <row r="21" spans="1:13" ht="20.100000000000001" customHeight="1" x14ac:dyDescent="0.2">
      <c r="A21" s="10" t="s">
        <v>12</v>
      </c>
      <c r="B21" s="26" t="s">
        <v>30</v>
      </c>
      <c r="C21" s="11"/>
      <c r="D21" s="49">
        <f>INT(J21)</f>
        <v>5</v>
      </c>
      <c r="E21" s="50" t="s">
        <v>0</v>
      </c>
      <c r="F21" s="49">
        <f>H21*60/100*100</f>
        <v>17.750000000000004</v>
      </c>
      <c r="G21" s="50" t="s">
        <v>20</v>
      </c>
      <c r="H21" s="54">
        <f>J21-D21</f>
        <v>0.29583333333333339</v>
      </c>
      <c r="I21" s="52" t="s">
        <v>28</v>
      </c>
      <c r="J21" s="53">
        <f>J19/J20</f>
        <v>5.2958333333333334</v>
      </c>
      <c r="K21" s="50" t="s">
        <v>0</v>
      </c>
      <c r="L21" s="52"/>
      <c r="M21" s="160"/>
    </row>
    <row r="22" spans="1:13" ht="25.5" x14ac:dyDescent="0.2">
      <c r="A22" s="7" t="s">
        <v>13</v>
      </c>
      <c r="B22" s="133" t="s">
        <v>77</v>
      </c>
      <c r="D22" s="49"/>
      <c r="E22" s="49"/>
      <c r="F22" s="49"/>
      <c r="G22" s="49"/>
      <c r="J22" s="53">
        <v>36</v>
      </c>
      <c r="K22" s="50" t="s">
        <v>4</v>
      </c>
      <c r="M22" s="161"/>
    </row>
    <row r="23" spans="1:13" ht="20.100000000000001" customHeight="1" x14ac:dyDescent="0.2">
      <c r="A23" s="10" t="s">
        <v>14</v>
      </c>
      <c r="B23" s="26" t="s">
        <v>15</v>
      </c>
      <c r="C23" s="13"/>
      <c r="D23" s="56"/>
      <c r="E23" s="57"/>
      <c r="F23" s="56"/>
      <c r="G23" s="57"/>
      <c r="H23" s="54">
        <f>F23*100/60/100</f>
        <v>0</v>
      </c>
      <c r="I23" s="52"/>
      <c r="J23" s="53">
        <f>5*(J20*J22)/52</f>
        <v>13.846153846153847</v>
      </c>
      <c r="K23" s="50" t="s">
        <v>2</v>
      </c>
      <c r="L23" s="52"/>
      <c r="M23" s="160"/>
    </row>
    <row r="24" spans="1:13" ht="20.100000000000001" customHeight="1" x14ac:dyDescent="0.2">
      <c r="A24" s="10" t="s">
        <v>76</v>
      </c>
      <c r="B24" s="26" t="s">
        <v>16</v>
      </c>
      <c r="C24" s="11"/>
      <c r="D24" s="49">
        <f>INT(J24)</f>
        <v>4</v>
      </c>
      <c r="E24" s="50" t="s">
        <v>0</v>
      </c>
      <c r="F24" s="49">
        <f>H24*60/100*100</f>
        <v>14.200000000000035</v>
      </c>
      <c r="G24" s="50" t="s">
        <v>20</v>
      </c>
      <c r="H24" s="54">
        <f>J24-D24</f>
        <v>0.23666666666666725</v>
      </c>
      <c r="I24" s="52" t="s">
        <v>28</v>
      </c>
      <c r="J24" s="53">
        <f>7/35*J19</f>
        <v>4.2366666666666672</v>
      </c>
      <c r="K24" s="50" t="s">
        <v>0</v>
      </c>
      <c r="L24" s="52"/>
      <c r="M24" s="161"/>
    </row>
  </sheetData>
  <customSheetViews>
    <customSheetView guid="{7B4C428D-0285-4CCF-BEDF-A71558A6BF63}" hiddenColumns="1">
      <selection activeCell="D10" sqref="D10"/>
      <pageMargins left="0.7" right="0.7" top="0.75" bottom="0.75" header="0.3" footer="0.3"/>
      <pageSetup paperSize="9" orientation="landscape" r:id="rId1"/>
    </customSheetView>
    <customSheetView guid="{DC8AFCE6-7BBF-4AF3-8E35-D1248BF5F1C7}" hiddenColumns="1">
      <selection activeCell="G5" sqref="G5"/>
      <pageMargins left="0.7" right="0.7" top="0.75" bottom="0.75" header="0.3" footer="0.3"/>
      <pageSetup paperSize="9" orientation="landscape" r:id="rId2"/>
    </customSheetView>
    <customSheetView guid="{64A3AD5F-E512-436E-8B8F-04B51A8A0B7D}" hiddenColumns="1">
      <selection activeCell="G5" sqref="G5"/>
      <pageMargins left="0.7" right="0.7" top="0.75" bottom="0.75" header="0.3" footer="0.3"/>
      <pageSetup paperSize="9" orientation="landscape" r:id="rId3"/>
    </customSheetView>
    <customSheetView guid="{28A299BC-7DAE-4FF0-A7BC-3E96765F8620}" hiddenColumns="1">
      <selection activeCell="J8" sqref="J8"/>
      <pageMargins left="0.7" right="0.7" top="0.75" bottom="0.75" header="0.3" footer="0.3"/>
      <pageSetup paperSize="9" orientation="landscape" r:id="rId4"/>
    </customSheetView>
    <customSheetView guid="{FB89CF0C-49EF-4990-828F-618A828DF3B4}" hiddenColumns="1">
      <selection activeCell="G5" sqref="G5"/>
      <pageMargins left="0.7" right="0.7" top="0.75" bottom="0.75" header="0.3" footer="0.3"/>
      <pageSetup paperSize="9" orientation="landscape" r:id="rId5"/>
    </customSheetView>
    <customSheetView guid="{57673D61-B44E-4450-B2F5-928C22DDA533}" scale="120" hiddenColumns="1">
      <selection activeCell="B5" sqref="B5"/>
      <pageMargins left="0.7" right="0.7" top="0.75" bottom="0.75" header="0.3" footer="0.3"/>
      <pageSetup paperSize="9" orientation="landscape" r:id="rId6"/>
    </customSheetView>
  </customSheetViews>
  <mergeCells count="3">
    <mergeCell ref="A1:M1"/>
    <mergeCell ref="D3:G3"/>
    <mergeCell ref="J3:K3"/>
  </mergeCells>
  <pageMargins left="0.7" right="0.7" top="0.75" bottom="0.75" header="0.3" footer="0.3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temps rémunéré</vt:lpstr>
      <vt:lpstr>calcul temps travaillé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claudine.delumeau</dc:creator>
  <cp:lastModifiedBy>Solyne HOWALD CAMPENET</cp:lastModifiedBy>
  <cp:lastPrinted>2018-09-13T10:11:00Z</cp:lastPrinted>
  <dcterms:created xsi:type="dcterms:W3CDTF">2010-08-05T11:38:11Z</dcterms:created>
  <dcterms:modified xsi:type="dcterms:W3CDTF">2026-04-21T14:37:57Z</dcterms:modified>
</cp:coreProperties>
</file>